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55" windowWidth="15480" windowHeight="7815" tabRatio="821" activeTab="2"/>
  </bookViews>
  <sheets>
    <sheet name="бюджет 024" sheetId="7" r:id="rId1"/>
    <sheet name="052" sheetId="9" r:id="rId2"/>
    <sheet name="спец.счет" sheetId="12" r:id="rId3"/>
  </sheets>
  <definedNames>
    <definedName name="А80" localSheetId="2">#REF!</definedName>
    <definedName name="А80">#REF!</definedName>
    <definedName name="АТ53" localSheetId="2">#REF!</definedName>
    <definedName name="АТ53">#REF!</definedName>
    <definedName name="В27" localSheetId="2">#REF!</definedName>
    <definedName name="В27">#REF!</definedName>
    <definedName name="В33">#REF!</definedName>
    <definedName name="_xlnm.Print_Titles" localSheetId="1">'052'!$12:$13</definedName>
    <definedName name="_xlnm.Print_Titles" localSheetId="0">'бюджет 024'!$12:$13</definedName>
    <definedName name="_xlnm.Print_Area" localSheetId="0">'бюджет 024'!$A$1:$N$85</definedName>
  </definedNames>
  <calcPr calcId="125725"/>
</workbook>
</file>

<file path=xl/calcChain.xml><?xml version="1.0" encoding="utf-8"?>
<calcChain xmlns="http://schemas.openxmlformats.org/spreadsheetml/2006/main">
  <c r="G61" i="9"/>
  <c r="I61"/>
  <c r="L61"/>
  <c r="E50"/>
  <c r="E54"/>
  <c r="E17"/>
  <c r="E14"/>
  <c r="B17"/>
  <c r="B50"/>
  <c r="B54"/>
  <c r="F52"/>
  <c r="M52" s="1"/>
  <c r="N52" s="1"/>
  <c r="B26" i="7"/>
  <c r="F57"/>
  <c r="M57" s="1"/>
  <c r="N57" s="1"/>
  <c r="B15"/>
  <c r="F51" i="9"/>
  <c r="M51" s="1"/>
  <c r="N51" s="1"/>
  <c r="F49"/>
  <c r="M49" s="1"/>
  <c r="N49" s="1"/>
  <c r="F48"/>
  <c r="M48" s="1"/>
  <c r="N48" s="1"/>
  <c r="F47"/>
  <c r="M47" s="1"/>
  <c r="N47" s="1"/>
  <c r="F46"/>
  <c r="M46" s="1"/>
  <c r="N46" s="1"/>
  <c r="F35"/>
  <c r="M35" s="1"/>
  <c r="N35" s="1"/>
  <c r="F34"/>
  <c r="M34" s="1"/>
  <c r="N34" s="1"/>
  <c r="F31"/>
  <c r="M31" s="1"/>
  <c r="N31" s="1"/>
  <c r="F30"/>
  <c r="M30" s="1"/>
  <c r="N30" s="1"/>
  <c r="F18"/>
  <c r="M18" s="1"/>
  <c r="N18" s="1"/>
  <c r="B14"/>
  <c r="F16"/>
  <c r="F15"/>
  <c r="M15" s="1"/>
  <c r="E61" l="1"/>
  <c r="M16"/>
  <c r="M14" s="1"/>
  <c r="F14"/>
  <c r="N15"/>
  <c r="N16" l="1"/>
  <c r="N14" s="1"/>
  <c r="F28" i="7" l="1"/>
  <c r="M28" s="1"/>
  <c r="N28" s="1"/>
  <c r="F47"/>
  <c r="M47" s="1"/>
  <c r="N47" s="1"/>
  <c r="F32" i="9" l="1"/>
  <c r="F33"/>
  <c r="F36"/>
  <c r="F40" i="7"/>
  <c r="M40" s="1"/>
  <c r="N40" s="1"/>
  <c r="M14" i="12"/>
  <c r="F14"/>
  <c r="J23" i="9"/>
  <c r="F23"/>
  <c r="M23" s="1"/>
  <c r="J20"/>
  <c r="F20"/>
  <c r="J22"/>
  <c r="F22"/>
  <c r="M22" s="1"/>
  <c r="J28"/>
  <c r="F28"/>
  <c r="M28" s="1"/>
  <c r="J29"/>
  <c r="F29"/>
  <c r="M29" s="1"/>
  <c r="J26"/>
  <c r="F26"/>
  <c r="M26" s="1"/>
  <c r="F18" i="12"/>
  <c r="M18" s="1"/>
  <c r="F13"/>
  <c r="M13" s="1"/>
  <c r="N13" s="1"/>
  <c r="F15"/>
  <c r="M15" s="1"/>
  <c r="B16"/>
  <c r="C16"/>
  <c r="D16"/>
  <c r="E16"/>
  <c r="G16"/>
  <c r="H16"/>
  <c r="I16"/>
  <c r="J16"/>
  <c r="K16"/>
  <c r="L16"/>
  <c r="F17"/>
  <c r="B19"/>
  <c r="C19"/>
  <c r="D19"/>
  <c r="E19"/>
  <c r="G19"/>
  <c r="H19"/>
  <c r="I19"/>
  <c r="J19"/>
  <c r="K19"/>
  <c r="L19"/>
  <c r="F20"/>
  <c r="M20" s="1"/>
  <c r="F21"/>
  <c r="K21" s="1"/>
  <c r="K22" s="1"/>
  <c r="B22"/>
  <c r="E22"/>
  <c r="G22"/>
  <c r="H22"/>
  <c r="I22"/>
  <c r="J22"/>
  <c r="J23" s="1"/>
  <c r="L22"/>
  <c r="M20" i="9" l="1"/>
  <c r="K23" i="12"/>
  <c r="N22" i="9"/>
  <c r="G23" i="12"/>
  <c r="I23"/>
  <c r="N14"/>
  <c r="F16"/>
  <c r="L23"/>
  <c r="H23"/>
  <c r="N28" i="9"/>
  <c r="N23"/>
  <c r="N26"/>
  <c r="N29"/>
  <c r="N15" i="12"/>
  <c r="M16"/>
  <c r="F19"/>
  <c r="M17"/>
  <c r="M19" s="1"/>
  <c r="B23"/>
  <c r="E23"/>
  <c r="F22"/>
  <c r="N20"/>
  <c r="N18"/>
  <c r="M21"/>
  <c r="N21" s="1"/>
  <c r="N16" l="1"/>
  <c r="N20" i="9"/>
  <c r="F23" i="12"/>
  <c r="N17"/>
  <c r="N19" s="1"/>
  <c r="M22"/>
  <c r="M23" s="1"/>
  <c r="N22"/>
  <c r="N23" l="1"/>
  <c r="F43" i="7"/>
  <c r="M43" s="1"/>
  <c r="N43" s="1"/>
  <c r="C61" i="9" l="1"/>
  <c r="D61"/>
  <c r="M32"/>
  <c r="N32" s="1"/>
  <c r="F79" i="7"/>
  <c r="M79" s="1"/>
  <c r="N79" s="1"/>
  <c r="F78"/>
  <c r="M78" s="1"/>
  <c r="N78" s="1"/>
  <c r="F77"/>
  <c r="M77" s="1"/>
  <c r="N77" s="1"/>
  <c r="F76"/>
  <c r="F75"/>
  <c r="M75" s="1"/>
  <c r="N75" s="1"/>
  <c r="F74"/>
  <c r="M74" s="1"/>
  <c r="N74" s="1"/>
  <c r="F73"/>
  <c r="M73" s="1"/>
  <c r="N73" s="1"/>
  <c r="F72"/>
  <c r="M72" s="1"/>
  <c r="N72" s="1"/>
  <c r="F71"/>
  <c r="M71" s="1"/>
  <c r="N71" s="1"/>
  <c r="F70"/>
  <c r="M70" s="1"/>
  <c r="N70" s="1"/>
  <c r="F69"/>
  <c r="M69" s="1"/>
  <c r="N69" s="1"/>
  <c r="F68"/>
  <c r="M68" s="1"/>
  <c r="N68" s="1"/>
  <c r="F67"/>
  <c r="M67" s="1"/>
  <c r="N67" s="1"/>
  <c r="F66"/>
  <c r="M66" s="1"/>
  <c r="N66" s="1"/>
  <c r="H65"/>
  <c r="B65"/>
  <c r="F64"/>
  <c r="M64" s="1"/>
  <c r="N64" s="1"/>
  <c r="F63"/>
  <c r="M63" s="1"/>
  <c r="N63" s="1"/>
  <c r="F62"/>
  <c r="M62" s="1"/>
  <c r="N62" s="1"/>
  <c r="F61"/>
  <c r="B60"/>
  <c r="F59"/>
  <c r="M59" s="1"/>
  <c r="N59" s="1"/>
  <c r="F58"/>
  <c r="M58" s="1"/>
  <c r="N58" s="1"/>
  <c r="F56"/>
  <c r="M56" s="1"/>
  <c r="N56" s="1"/>
  <c r="F55"/>
  <c r="M55" s="1"/>
  <c r="N55" s="1"/>
  <c r="F54"/>
  <c r="M54" s="1"/>
  <c r="N54" s="1"/>
  <c r="F53"/>
  <c r="M53" s="1"/>
  <c r="N53" s="1"/>
  <c r="F52"/>
  <c r="M52" s="1"/>
  <c r="N52" s="1"/>
  <c r="F51"/>
  <c r="M51" s="1"/>
  <c r="N51" s="1"/>
  <c r="F50"/>
  <c r="M50" s="1"/>
  <c r="N50" s="1"/>
  <c r="F48"/>
  <c r="M48" s="1"/>
  <c r="I46"/>
  <c r="B46"/>
  <c r="F45"/>
  <c r="M45" s="1"/>
  <c r="N45" s="1"/>
  <c r="F44"/>
  <c r="M44" s="1"/>
  <c r="N44" s="1"/>
  <c r="F42"/>
  <c r="M42" s="1"/>
  <c r="N42" s="1"/>
  <c r="F41"/>
  <c r="M41" s="1"/>
  <c r="N41" s="1"/>
  <c r="F39"/>
  <c r="M39" s="1"/>
  <c r="N39" s="1"/>
  <c r="F38"/>
  <c r="M38" s="1"/>
  <c r="N38" s="1"/>
  <c r="F37"/>
  <c r="M37" s="1"/>
  <c r="N37" s="1"/>
  <c r="F36"/>
  <c r="M36" s="1"/>
  <c r="N36" s="1"/>
  <c r="F35"/>
  <c r="M35" s="1"/>
  <c r="N35" s="1"/>
  <c r="J34"/>
  <c r="F34"/>
  <c r="M34" s="1"/>
  <c r="J33"/>
  <c r="F33"/>
  <c r="M33" s="1"/>
  <c r="J32"/>
  <c r="F32"/>
  <c r="M32" s="1"/>
  <c r="J31"/>
  <c r="F31"/>
  <c r="M31" s="1"/>
  <c r="J30"/>
  <c r="F30"/>
  <c r="M30" s="1"/>
  <c r="F29"/>
  <c r="M29" s="1"/>
  <c r="N29" s="1"/>
  <c r="F27"/>
  <c r="M27" s="1"/>
  <c r="N27" s="1"/>
  <c r="L26"/>
  <c r="K26"/>
  <c r="I26"/>
  <c r="H26"/>
  <c r="G26"/>
  <c r="F25"/>
  <c r="M25" s="1"/>
  <c r="F24"/>
  <c r="M24" s="1"/>
  <c r="F23"/>
  <c r="M23" s="1"/>
  <c r="F22"/>
  <c r="M22" s="1"/>
  <c r="F21"/>
  <c r="M21" s="1"/>
  <c r="F20"/>
  <c r="M20" s="1"/>
  <c r="F19"/>
  <c r="M19" s="1"/>
  <c r="F18"/>
  <c r="M18" s="1"/>
  <c r="F17"/>
  <c r="M17" s="1"/>
  <c r="F16"/>
  <c r="L15"/>
  <c r="K15"/>
  <c r="J15"/>
  <c r="I15"/>
  <c r="H15"/>
  <c r="F14"/>
  <c r="G14" s="1"/>
  <c r="G15" s="1"/>
  <c r="F53" i="9"/>
  <c r="F50" s="1"/>
  <c r="M53" l="1"/>
  <c r="M50" s="1"/>
  <c r="K76" i="7"/>
  <c r="K65" s="1"/>
  <c r="K80" s="1"/>
  <c r="N31"/>
  <c r="N33"/>
  <c r="I80"/>
  <c r="F60"/>
  <c r="M76"/>
  <c r="M65" s="1"/>
  <c r="G80"/>
  <c r="M61"/>
  <c r="N61" s="1"/>
  <c r="N60" s="1"/>
  <c r="F65"/>
  <c r="N17"/>
  <c r="N18"/>
  <c r="N19"/>
  <c r="N20"/>
  <c r="N21"/>
  <c r="N22"/>
  <c r="N23"/>
  <c r="N24"/>
  <c r="N25"/>
  <c r="H80"/>
  <c r="M16"/>
  <c r="M15" s="1"/>
  <c r="F26"/>
  <c r="N32"/>
  <c r="J26"/>
  <c r="J80" s="1"/>
  <c r="N34"/>
  <c r="B80"/>
  <c r="M46"/>
  <c r="N48"/>
  <c r="M26"/>
  <c r="N30"/>
  <c r="F46"/>
  <c r="N14"/>
  <c r="F15"/>
  <c r="J25" i="9"/>
  <c r="F25"/>
  <c r="M25" s="1"/>
  <c r="J24"/>
  <c r="F24"/>
  <c r="M24" s="1"/>
  <c r="F60"/>
  <c r="M60" s="1"/>
  <c r="N60" s="1"/>
  <c r="F59"/>
  <c r="M59" s="1"/>
  <c r="N59" s="1"/>
  <c r="F58"/>
  <c r="F57"/>
  <c r="M57" s="1"/>
  <c r="N57" s="1"/>
  <c r="F56"/>
  <c r="M56" s="1"/>
  <c r="N56" s="1"/>
  <c r="F55"/>
  <c r="M55" s="1"/>
  <c r="N55" s="1"/>
  <c r="H54"/>
  <c r="H61" s="1"/>
  <c r="M36"/>
  <c r="N36" s="1"/>
  <c r="J27"/>
  <c r="F27"/>
  <c r="M27" s="1"/>
  <c r="J21"/>
  <c r="F21"/>
  <c r="M21" s="1"/>
  <c r="J19"/>
  <c r="J17" s="1"/>
  <c r="J61" s="1"/>
  <c r="F19"/>
  <c r="M19" l="1"/>
  <c r="M17" s="1"/>
  <c r="M61" s="1"/>
  <c r="F17"/>
  <c r="F61" s="1"/>
  <c r="N53"/>
  <c r="N50" s="1"/>
  <c r="B61"/>
  <c r="N76" i="7"/>
  <c r="N65" s="1"/>
  <c r="M58" i="9"/>
  <c r="M54" s="1"/>
  <c r="K58"/>
  <c r="K54" s="1"/>
  <c r="K61" s="1"/>
  <c r="M60" i="7"/>
  <c r="M80" s="1"/>
  <c r="N16"/>
  <c r="F80"/>
  <c r="N25" i="9"/>
  <c r="N24"/>
  <c r="N46" i="7"/>
  <c r="N26"/>
  <c r="N27" i="9"/>
  <c r="N21"/>
  <c r="F54"/>
  <c r="N19" l="1"/>
  <c r="N17" s="1"/>
  <c r="N61" s="1"/>
  <c r="N80" i="7"/>
  <c r="N58" i="9"/>
  <c r="N54" s="1"/>
  <c r="N15" i="7"/>
</calcChain>
</file>

<file path=xl/comments1.xml><?xml version="1.0" encoding="utf-8"?>
<comments xmlns="http://schemas.openxmlformats.org/spreadsheetml/2006/main">
  <authors>
    <author>pcNOV</author>
  </authors>
  <commentLis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капсаматов, есим, алимжан
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оспанов ч
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калжанов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ташенова г
</t>
        </r>
      </text>
    </comment>
    <comment ref="A23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еденова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бекеева 0,5
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жапаргалиева
</t>
        </r>
      </text>
    </comment>
    <comment ref="A26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алекешов</t>
        </r>
      </text>
    </comment>
    <comment ref="A27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хасенова
</t>
        </r>
      </text>
    </commen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торгайбайулы
</t>
        </r>
      </text>
    </comment>
    <comment ref="A29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руденко, тойшыбеков
жунусов</t>
        </r>
      </text>
    </comment>
  </commentList>
</comments>
</file>

<file path=xl/comments2.xml><?xml version="1.0" encoding="utf-8"?>
<comments xmlns="http://schemas.openxmlformats.org/spreadsheetml/2006/main">
  <authors>
    <author>pcNOV</author>
  </authors>
  <commentList>
    <comment ref="A13" authorId="0">
      <text>
        <r>
          <rPr>
            <b/>
            <sz val="9"/>
            <color indexed="81"/>
            <rFont val="Tahoma"/>
            <charset val="1"/>
          </rPr>
          <t>pcNOV:</t>
        </r>
        <r>
          <rPr>
            <sz val="9"/>
            <color indexed="81"/>
            <rFont val="Tahoma"/>
            <charset val="1"/>
          </rPr>
          <t xml:space="preserve">
асанова 
</t>
        </r>
      </text>
    </comment>
    <comment ref="A14" authorId="0">
      <text>
        <r>
          <rPr>
            <b/>
            <sz val="9"/>
            <color indexed="81"/>
            <rFont val="Tahoma"/>
            <charset val="1"/>
          </rPr>
          <t>pcNOV:</t>
        </r>
        <r>
          <rPr>
            <sz val="9"/>
            <color indexed="81"/>
            <rFont val="Tahoma"/>
            <charset val="1"/>
          </rPr>
          <t xml:space="preserve">
асанова жармаганбетов </t>
        </r>
      </text>
    </comment>
    <comment ref="A15" authorId="0">
      <text>
        <r>
          <rPr>
            <b/>
            <sz val="9"/>
            <color indexed="81"/>
            <rFont val="Tahoma"/>
            <charset val="1"/>
          </rPr>
          <t>pcNOV:</t>
        </r>
        <r>
          <rPr>
            <sz val="9"/>
            <color indexed="81"/>
            <rFont val="Tahoma"/>
            <charset val="1"/>
          </rPr>
          <t xml:space="preserve">
тУЛЕБАЕВА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жолмухамбетова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САДАНОВА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аЯГАН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pcNOV:</t>
        </r>
        <r>
          <rPr>
            <sz val="9"/>
            <color indexed="81"/>
            <rFont val="Tahoma"/>
            <family val="2"/>
            <charset val="204"/>
          </rPr>
          <t xml:space="preserve">
Ертасова фарвазова болгарская</t>
        </r>
      </text>
    </comment>
  </commentList>
</comments>
</file>

<file path=xl/sharedStrings.xml><?xml version="1.0" encoding="utf-8"?>
<sst xmlns="http://schemas.openxmlformats.org/spreadsheetml/2006/main" count="376" uniqueCount="138">
  <si>
    <t>Директор</t>
  </si>
  <si>
    <t>Главный бухгалтер</t>
  </si>
  <si>
    <t xml:space="preserve">Штатное расписание  </t>
  </si>
  <si>
    <t>Должность</t>
  </si>
  <si>
    <t>Кол-во единиц</t>
  </si>
  <si>
    <t>Стаж работы</t>
  </si>
  <si>
    <t>Звено, ступень по блокам, разряд</t>
  </si>
  <si>
    <t>Тарифная ставка</t>
  </si>
  <si>
    <t>ФЗП месяц</t>
  </si>
  <si>
    <t>Повышение за работу в сельской местности</t>
  </si>
  <si>
    <t>Доплаты</t>
  </si>
  <si>
    <t>Надбавки</t>
  </si>
  <si>
    <t>За работу с вредными и опасными условиями труда, за работу в ночное время, в выходные и праздничные дни</t>
  </si>
  <si>
    <t>За классную квалификацию</t>
  </si>
  <si>
    <t>За особые условия труда 10%</t>
  </si>
  <si>
    <t>Итого управленческий персонал</t>
  </si>
  <si>
    <t>Итого основной персонал</t>
  </si>
  <si>
    <t>Итого административный персонал</t>
  </si>
  <si>
    <t>Итого вспомогательный персонал</t>
  </si>
  <si>
    <t>Итого рабочие</t>
  </si>
  <si>
    <t>ВСЕГО</t>
  </si>
  <si>
    <t>за организацию производственного обучения</t>
  </si>
  <si>
    <t>за особые условия труда</t>
  </si>
  <si>
    <t>за работу с библиотечным фондом</t>
  </si>
  <si>
    <t>За счет  бюджета</t>
  </si>
  <si>
    <t>за работу с вредными и опасными условиями труда, за работу в ночное время, в выходные и праздничные дни</t>
  </si>
  <si>
    <t>"Согласовано"</t>
  </si>
  <si>
    <t>Заместитель руководителя ГУ "Управление образования акимата Костанайской области"</t>
  </si>
  <si>
    <t>"Утверждаю"</t>
  </si>
  <si>
    <t>Зам.директора по УПР</t>
  </si>
  <si>
    <t>Зам.директора по УР</t>
  </si>
  <si>
    <t>Зам.директора по АХЧ</t>
  </si>
  <si>
    <t>Старший мастер</t>
  </si>
  <si>
    <t>Методист</t>
  </si>
  <si>
    <t>Мастер ПО</t>
  </si>
  <si>
    <t>13-16</t>
  </si>
  <si>
    <t>7-10</t>
  </si>
  <si>
    <t>10-13</t>
  </si>
  <si>
    <t>0-1</t>
  </si>
  <si>
    <t>1-2</t>
  </si>
  <si>
    <t>2-3</t>
  </si>
  <si>
    <t>5-7</t>
  </si>
  <si>
    <t>Воспитатель</t>
  </si>
  <si>
    <t>ПДО</t>
  </si>
  <si>
    <t>16-20</t>
  </si>
  <si>
    <t>св 25</t>
  </si>
  <si>
    <t>Медсестра</t>
  </si>
  <si>
    <t>1</t>
  </si>
  <si>
    <t>Диетсестра</t>
  </si>
  <si>
    <t>Заведующий мастерскими</t>
  </si>
  <si>
    <t>Заведующий общежитием</t>
  </si>
  <si>
    <t>Заведующий отделом кадров</t>
  </si>
  <si>
    <t>Лаборант</t>
  </si>
  <si>
    <t>Экономист</t>
  </si>
  <si>
    <t>3-5</t>
  </si>
  <si>
    <t>Бухгалтер</t>
  </si>
  <si>
    <t>Менеджер по ГЗ</t>
  </si>
  <si>
    <t>Переводчик</t>
  </si>
  <si>
    <t xml:space="preserve">Библиотекарь </t>
  </si>
  <si>
    <t>Юрист-консульт</t>
  </si>
  <si>
    <t>Музыкальный руководитель</t>
  </si>
  <si>
    <t>Заведующий хозяйством</t>
  </si>
  <si>
    <t>Механик</t>
  </si>
  <si>
    <t>Шеф-повар</t>
  </si>
  <si>
    <t>Архивариус</t>
  </si>
  <si>
    <t>Секретарь</t>
  </si>
  <si>
    <t>Секретарь учебной части</t>
  </si>
  <si>
    <t>Комендант</t>
  </si>
  <si>
    <t>Паспортист</t>
  </si>
  <si>
    <t>Повар</t>
  </si>
  <si>
    <t>4</t>
  </si>
  <si>
    <t>Водитель</t>
  </si>
  <si>
    <t>Рабочий по обслуж здания</t>
  </si>
  <si>
    <t>Слесарь-сантехник</t>
  </si>
  <si>
    <t>Электрик</t>
  </si>
  <si>
    <t>3</t>
  </si>
  <si>
    <t>Плотник</t>
  </si>
  <si>
    <t>Кухрабочая</t>
  </si>
  <si>
    <t>2</t>
  </si>
  <si>
    <t>Кладовщик</t>
  </si>
  <si>
    <t>Уборщик произ помещений</t>
  </si>
  <si>
    <t>Оператор стиральных машин</t>
  </si>
  <si>
    <t>Вахтер</t>
  </si>
  <si>
    <t xml:space="preserve">Гардеробщик </t>
  </si>
  <si>
    <t>Сторож</t>
  </si>
  <si>
    <t>А1-2</t>
  </si>
  <si>
    <t>А1-2-1</t>
  </si>
  <si>
    <t>А2-2</t>
  </si>
  <si>
    <t>В1-5</t>
  </si>
  <si>
    <t>В3-4</t>
  </si>
  <si>
    <t>В2-1</t>
  </si>
  <si>
    <t>В2-2</t>
  </si>
  <si>
    <t>В2-3</t>
  </si>
  <si>
    <t>В2-4</t>
  </si>
  <si>
    <t>В4-4</t>
  </si>
  <si>
    <t>В3-3</t>
  </si>
  <si>
    <t>В4-2</t>
  </si>
  <si>
    <t>С1</t>
  </si>
  <si>
    <t>С2</t>
  </si>
  <si>
    <t>С3</t>
  </si>
  <si>
    <t>D1</t>
  </si>
  <si>
    <t xml:space="preserve"> КГКП "Аркалыкский политехнический колледж"</t>
  </si>
  <si>
    <t>Управления образования акимата Костанайской области</t>
  </si>
  <si>
    <t>Дворник</t>
  </si>
  <si>
    <t>9-12</t>
  </si>
  <si>
    <t xml:space="preserve">Зам.директора по УМР </t>
  </si>
  <si>
    <t xml:space="preserve">Зам.директора по ПО </t>
  </si>
  <si>
    <t xml:space="preserve">Заведующий отделением </t>
  </si>
  <si>
    <t>А3-2</t>
  </si>
  <si>
    <t xml:space="preserve">Испектор по кадрам </t>
  </si>
  <si>
    <t>Инженер по оборудованию</t>
  </si>
  <si>
    <t xml:space="preserve">Инструктор по физической культуры </t>
  </si>
  <si>
    <t xml:space="preserve">З. Иманбекова </t>
  </si>
  <si>
    <t>Социальный педагог</t>
  </si>
  <si>
    <t>св.25</t>
  </si>
  <si>
    <t xml:space="preserve">                 Главный бухгалтер:</t>
  </si>
  <si>
    <t>052-программа</t>
  </si>
  <si>
    <t>12-16</t>
  </si>
  <si>
    <t>20-25</t>
  </si>
  <si>
    <t>В4-3</t>
  </si>
  <si>
    <t xml:space="preserve">Зам.директора по ИС </t>
  </si>
  <si>
    <t>ИТОГО</t>
  </si>
  <si>
    <t xml:space="preserve">  1 сентября  2019 года.</t>
  </si>
  <si>
    <t>Педагог-психолог</t>
  </si>
  <si>
    <t>С-1</t>
  </si>
  <si>
    <t>Медицинская сестра</t>
  </si>
  <si>
    <t xml:space="preserve">Итого ФОТ в месяц </t>
  </si>
  <si>
    <t>За счет спец счета</t>
  </si>
  <si>
    <t>Техник-программист</t>
  </si>
  <si>
    <t>на  1 сентября 2019 года.</t>
  </si>
  <si>
    <t>И.о. директора КГКП " Аркалыкский политехничесикй  " Управления образования акимата Костанайской области</t>
  </si>
  <si>
    <t>_______________ Крыжанова И.В.</t>
  </si>
  <si>
    <t>св25</t>
  </si>
  <si>
    <t>Преподаватель-организатор НВП</t>
  </si>
  <si>
    <t>Заведующий столовой</t>
  </si>
  <si>
    <t>_______________ Альжанова М.Х.</t>
  </si>
  <si>
    <t>_______________Альжанова М.Х.</t>
  </si>
  <si>
    <t xml:space="preserve">Зам.директора по УВР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</si>
</sst>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р_."/>
    <numFmt numFmtId="166" formatCode="#,##0.0"/>
  </numFmts>
  <fonts count="1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</cellStyleXfs>
  <cellXfs count="170">
    <xf numFmtId="0" fontId="0" fillId="0" borderId="0" xfId="0"/>
    <xf numFmtId="0" fontId="2" fillId="0" borderId="0" xfId="3" applyFont="1" applyFill="1" applyAlignment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0" xfId="3" applyFont="1" applyFill="1" applyAlignment="1"/>
    <xf numFmtId="0" fontId="3" fillId="0" borderId="0" xfId="3" applyFont="1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9" fillId="0" borderId="0" xfId="0" applyFont="1" applyFill="1"/>
    <xf numFmtId="49" fontId="7" fillId="0" borderId="1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vertical="top"/>
    </xf>
    <xf numFmtId="49" fontId="3" fillId="0" borderId="0" xfId="0" applyNumberFormat="1" applyFont="1" applyFill="1"/>
    <xf numFmtId="164" fontId="7" fillId="0" borderId="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164" fontId="3" fillId="0" borderId="0" xfId="0" applyNumberFormat="1" applyFont="1" applyFill="1"/>
    <xf numFmtId="164" fontId="2" fillId="0" borderId="0" xfId="0" applyNumberFormat="1" applyFont="1" applyFill="1"/>
    <xf numFmtId="3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1" fontId="2" fillId="2" borderId="22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164" fontId="3" fillId="0" borderId="0" xfId="3" applyNumberFormat="1" applyFont="1" applyFill="1" applyAlignment="1">
      <alignment wrapText="1"/>
    </xf>
    <xf numFmtId="164" fontId="3" fillId="0" borderId="0" xfId="3" applyNumberFormat="1" applyFont="1" applyFill="1" applyAlignment="1"/>
    <xf numFmtId="3" fontId="3" fillId="0" borderId="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wrapText="1"/>
    </xf>
    <xf numFmtId="0" fontId="8" fillId="2" borderId="27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vertical="top"/>
    </xf>
    <xf numFmtId="0" fontId="3" fillId="2" borderId="0" xfId="0" applyFont="1" applyFill="1" applyBorder="1"/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/>
    <xf numFmtId="0" fontId="7" fillId="2" borderId="24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164" fontId="11" fillId="2" borderId="8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3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top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тарификация 2010-2011 уч.год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topLeftCell="A25" zoomScale="90" zoomScaleNormal="110" zoomScaleSheetLayoutView="90" workbookViewId="0">
      <selection activeCell="C15" sqref="C15:D67"/>
    </sheetView>
  </sheetViews>
  <sheetFormatPr defaultColWidth="9.140625" defaultRowHeight="12.75"/>
  <cols>
    <col min="1" max="1" width="34" style="2" customWidth="1"/>
    <col min="2" max="2" width="12" style="2" customWidth="1"/>
    <col min="3" max="3" width="10" style="2" customWidth="1"/>
    <col min="4" max="4" width="12.28515625" style="2" customWidth="1"/>
    <col min="5" max="5" width="11.42578125" style="2" customWidth="1"/>
    <col min="6" max="6" width="11.28515625" style="2" customWidth="1"/>
    <col min="7" max="7" width="9.28515625" style="2" customWidth="1"/>
    <col min="8" max="8" width="7" style="2" customWidth="1"/>
    <col min="9" max="9" width="7.7109375" style="2" customWidth="1"/>
    <col min="10" max="10" width="8.140625" style="2" customWidth="1"/>
    <col min="11" max="11" width="7.42578125" style="2" customWidth="1"/>
    <col min="12" max="12" width="6.7109375" style="2" customWidth="1"/>
    <col min="13" max="13" width="9.7109375" style="2" customWidth="1"/>
    <col min="14" max="14" width="13.42578125" style="2" customWidth="1"/>
    <col min="15" max="16384" width="9.140625" style="2"/>
  </cols>
  <sheetData>
    <row r="1" spans="1:14" customFormat="1" ht="22.5" customHeight="1">
      <c r="A1" s="1" t="s">
        <v>28</v>
      </c>
      <c r="B1" s="3"/>
      <c r="C1" s="3"/>
      <c r="D1" s="2"/>
      <c r="E1" s="2"/>
      <c r="F1" s="3"/>
      <c r="G1" s="63"/>
      <c r="H1" s="63"/>
      <c r="I1" s="63"/>
      <c r="J1" s="63"/>
      <c r="K1" s="63" t="s">
        <v>26</v>
      </c>
      <c r="L1" s="63"/>
      <c r="M1" s="2"/>
      <c r="N1" s="2"/>
    </row>
    <row r="2" spans="1:14" customFormat="1" ht="53.25" customHeight="1">
      <c r="A2" s="139" t="s">
        <v>130</v>
      </c>
      <c r="B2" s="139"/>
      <c r="C2" s="139"/>
      <c r="D2" s="4"/>
      <c r="E2" s="4"/>
      <c r="F2" s="5"/>
      <c r="G2" s="90"/>
      <c r="H2" s="91"/>
      <c r="I2" s="91"/>
      <c r="J2" s="91"/>
      <c r="K2" s="133" t="s">
        <v>27</v>
      </c>
      <c r="L2" s="133"/>
      <c r="M2" s="133"/>
      <c r="N2" s="133"/>
    </row>
    <row r="3" spans="1:14" customFormat="1" ht="28.5" hidden="1" customHeight="1">
      <c r="A3" s="139"/>
      <c r="B3" s="139"/>
      <c r="C3" s="139"/>
      <c r="D3" s="4"/>
      <c r="E3" s="4"/>
      <c r="F3" s="6"/>
      <c r="G3" s="90"/>
      <c r="H3" s="90"/>
      <c r="I3" s="90"/>
      <c r="J3" s="90"/>
      <c r="K3" s="133"/>
      <c r="L3" s="133"/>
      <c r="M3" s="133"/>
      <c r="N3" s="133"/>
    </row>
    <row r="4" spans="1:14" customFormat="1" ht="15" customHeight="1">
      <c r="A4" s="20" t="s">
        <v>131</v>
      </c>
      <c r="B4" s="8"/>
      <c r="C4" s="8"/>
      <c r="D4" s="2"/>
      <c r="E4" s="2"/>
      <c r="F4" s="2"/>
      <c r="G4" s="62"/>
      <c r="H4" s="90"/>
      <c r="I4" s="90"/>
      <c r="J4" s="90"/>
      <c r="K4" s="133" t="s">
        <v>135</v>
      </c>
      <c r="L4" s="133"/>
      <c r="M4" s="133"/>
      <c r="N4" s="133"/>
    </row>
    <row r="5" spans="1:14">
      <c r="B5" s="9"/>
      <c r="C5" s="8"/>
      <c r="N5" s="7"/>
    </row>
    <row r="6" spans="1:14" ht="15.75">
      <c r="A6" s="140" t="s">
        <v>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5.75">
      <c r="A7" s="10"/>
      <c r="B7" s="28"/>
      <c r="C7" s="29"/>
      <c r="D7" s="28" t="s">
        <v>101</v>
      </c>
      <c r="E7" s="28"/>
      <c r="F7" s="28"/>
      <c r="G7" s="28"/>
      <c r="H7" s="28"/>
      <c r="I7" s="28"/>
      <c r="J7" s="28"/>
      <c r="K7" s="28"/>
      <c r="L7" s="10"/>
      <c r="M7" s="10"/>
      <c r="N7" s="10"/>
    </row>
    <row r="8" spans="1:14" ht="15.75">
      <c r="A8" s="10"/>
      <c r="B8" s="28"/>
      <c r="C8" s="29"/>
      <c r="D8" s="28" t="s">
        <v>102</v>
      </c>
      <c r="E8" s="28"/>
      <c r="F8" s="28"/>
      <c r="G8" s="28"/>
      <c r="H8" s="28"/>
      <c r="I8" s="28"/>
      <c r="J8" s="28"/>
      <c r="K8" s="28"/>
      <c r="L8" s="10"/>
      <c r="M8" s="10"/>
      <c r="N8" s="10"/>
    </row>
    <row r="9" spans="1:14" ht="15.75">
      <c r="A9" s="134" t="s">
        <v>122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24</v>
      </c>
      <c r="M10" s="7"/>
      <c r="N10" s="7"/>
    </row>
    <row r="11" spans="1:14" ht="13.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11" customFormat="1" ht="12.75" customHeight="1">
      <c r="A12" s="135" t="s">
        <v>3</v>
      </c>
      <c r="B12" s="137" t="s">
        <v>4</v>
      </c>
      <c r="C12" s="141" t="s">
        <v>5</v>
      </c>
      <c r="D12" s="143" t="s">
        <v>6</v>
      </c>
      <c r="E12" s="141" t="s">
        <v>7</v>
      </c>
      <c r="F12" s="145" t="s">
        <v>8</v>
      </c>
      <c r="G12" s="147" t="s">
        <v>9</v>
      </c>
      <c r="H12" s="149" t="s">
        <v>10</v>
      </c>
      <c r="I12" s="149"/>
      <c r="J12" s="149"/>
      <c r="K12" s="149"/>
      <c r="L12" s="150" t="s">
        <v>11</v>
      </c>
      <c r="M12" s="150"/>
      <c r="N12" s="151" t="s">
        <v>126</v>
      </c>
    </row>
    <row r="13" spans="1:14" s="11" customFormat="1" ht="216.75" thickBot="1">
      <c r="A13" s="136"/>
      <c r="B13" s="138"/>
      <c r="C13" s="142"/>
      <c r="D13" s="144"/>
      <c r="E13" s="142"/>
      <c r="F13" s="146"/>
      <c r="G13" s="148"/>
      <c r="H13" s="57" t="s">
        <v>22</v>
      </c>
      <c r="I13" s="50" t="s">
        <v>23</v>
      </c>
      <c r="J13" s="50" t="s">
        <v>21</v>
      </c>
      <c r="K13" s="51" t="s">
        <v>25</v>
      </c>
      <c r="L13" s="50" t="s">
        <v>13</v>
      </c>
      <c r="M13" s="116" t="s">
        <v>14</v>
      </c>
      <c r="N13" s="152"/>
    </row>
    <row r="14" spans="1:14" s="11" customFormat="1" ht="12" hidden="1" customHeight="1">
      <c r="A14" s="52"/>
      <c r="B14" s="53"/>
      <c r="C14" s="54"/>
      <c r="D14" s="54"/>
      <c r="E14" s="54"/>
      <c r="F14" s="45">
        <f>E14*B14</f>
        <v>0</v>
      </c>
      <c r="G14" s="45">
        <f>F14*25%</f>
        <v>0</v>
      </c>
      <c r="H14" s="45"/>
      <c r="I14" s="45"/>
      <c r="J14" s="45"/>
      <c r="K14" s="45"/>
      <c r="L14" s="45"/>
      <c r="M14" s="55"/>
      <c r="N14" s="56">
        <f>F14+G14+H14+I14+J14+K14+L14+M14</f>
        <v>0</v>
      </c>
    </row>
    <row r="15" spans="1:14" s="11" customFormat="1" ht="12">
      <c r="A15" s="93" t="s">
        <v>15</v>
      </c>
      <c r="B15" s="17">
        <f>B16+B17+B18+B19+B20+B21+B22+B23+B24+B25</f>
        <v>10</v>
      </c>
      <c r="C15" s="21"/>
      <c r="D15" s="14"/>
      <c r="E15" s="15"/>
      <c r="F15" s="15">
        <f>SUM(F16:F25)</f>
        <v>1074031</v>
      </c>
      <c r="G15" s="15">
        <f t="shared" ref="G15:L15" si="0">G14</f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>SUM(M16:M25)</f>
        <v>107403.1</v>
      </c>
      <c r="N15" s="19">
        <f>SUM(N16:N25)</f>
        <v>1181434.1000000001</v>
      </c>
    </row>
    <row r="16" spans="1:14" s="11" customFormat="1" ht="12">
      <c r="A16" s="94" t="s">
        <v>0</v>
      </c>
      <c r="B16" s="38">
        <v>1</v>
      </c>
      <c r="C16" s="23" t="s">
        <v>45</v>
      </c>
      <c r="D16" s="24" t="s">
        <v>85</v>
      </c>
      <c r="E16" s="13">
        <v>122994</v>
      </c>
      <c r="F16" s="13">
        <f t="shared" ref="F16:F25" si="1">E16*B16</f>
        <v>122994</v>
      </c>
      <c r="G16" s="15"/>
      <c r="H16" s="15"/>
      <c r="I16" s="15"/>
      <c r="J16" s="15"/>
      <c r="K16" s="15"/>
      <c r="L16" s="15"/>
      <c r="M16" s="13">
        <f t="shared" ref="M16:M25" si="2">F16*10%</f>
        <v>12299.400000000001</v>
      </c>
      <c r="N16" s="16">
        <f t="shared" ref="N16:N25" si="3">F16+G16+H16+I16+J16+K16+L16+M16</f>
        <v>135293.4</v>
      </c>
    </row>
    <row r="17" spans="1:14" s="11" customFormat="1" ht="12" customHeight="1">
      <c r="A17" s="94" t="s">
        <v>29</v>
      </c>
      <c r="B17" s="38">
        <v>1</v>
      </c>
      <c r="C17" s="23" t="s">
        <v>104</v>
      </c>
      <c r="D17" s="24" t="s">
        <v>86</v>
      </c>
      <c r="E17" s="13">
        <v>104766</v>
      </c>
      <c r="F17" s="13">
        <f t="shared" si="1"/>
        <v>104766</v>
      </c>
      <c r="G17" s="15"/>
      <c r="H17" s="15"/>
      <c r="I17" s="15"/>
      <c r="J17" s="15"/>
      <c r="K17" s="15"/>
      <c r="L17" s="15"/>
      <c r="M17" s="13">
        <f t="shared" si="2"/>
        <v>10476.6</v>
      </c>
      <c r="N17" s="16">
        <f t="shared" si="3"/>
        <v>115242.6</v>
      </c>
    </row>
    <row r="18" spans="1:14" s="11" customFormat="1" ht="12" customHeight="1">
      <c r="A18" s="94" t="s">
        <v>137</v>
      </c>
      <c r="B18" s="38">
        <v>1</v>
      </c>
      <c r="C18" s="23" t="s">
        <v>104</v>
      </c>
      <c r="D18" s="24" t="s">
        <v>86</v>
      </c>
      <c r="E18" s="13">
        <v>104766</v>
      </c>
      <c r="F18" s="13">
        <f t="shared" si="1"/>
        <v>104766</v>
      </c>
      <c r="G18" s="15"/>
      <c r="H18" s="15"/>
      <c r="I18" s="15"/>
      <c r="J18" s="15"/>
      <c r="K18" s="15"/>
      <c r="L18" s="15"/>
      <c r="M18" s="13">
        <f t="shared" si="2"/>
        <v>10476.6</v>
      </c>
      <c r="N18" s="16">
        <f t="shared" si="3"/>
        <v>115242.6</v>
      </c>
    </row>
    <row r="19" spans="1:14" s="11" customFormat="1" ht="12" customHeight="1">
      <c r="A19" s="94" t="s">
        <v>30</v>
      </c>
      <c r="B19" s="38">
        <v>1</v>
      </c>
      <c r="C19" s="23" t="s">
        <v>45</v>
      </c>
      <c r="D19" s="24" t="s">
        <v>86</v>
      </c>
      <c r="E19" s="13">
        <v>116800</v>
      </c>
      <c r="F19" s="13">
        <f t="shared" si="1"/>
        <v>116800</v>
      </c>
      <c r="G19" s="15"/>
      <c r="H19" s="15"/>
      <c r="I19" s="15"/>
      <c r="J19" s="15"/>
      <c r="K19" s="15"/>
      <c r="L19" s="15"/>
      <c r="M19" s="13">
        <f t="shared" si="2"/>
        <v>11680</v>
      </c>
      <c r="N19" s="16">
        <f t="shared" si="3"/>
        <v>128480</v>
      </c>
    </row>
    <row r="20" spans="1:14" s="11" customFormat="1" ht="12" customHeight="1">
      <c r="A20" s="94" t="s">
        <v>105</v>
      </c>
      <c r="B20" s="38">
        <v>1</v>
      </c>
      <c r="C20" s="23" t="s">
        <v>117</v>
      </c>
      <c r="D20" s="24" t="s">
        <v>86</v>
      </c>
      <c r="E20" s="13">
        <v>107598</v>
      </c>
      <c r="F20" s="13">
        <f t="shared" si="1"/>
        <v>107598</v>
      </c>
      <c r="G20" s="15"/>
      <c r="H20" s="15"/>
      <c r="I20" s="15"/>
      <c r="J20" s="15"/>
      <c r="K20" s="15"/>
      <c r="L20" s="15"/>
      <c r="M20" s="13">
        <f t="shared" si="2"/>
        <v>10759.800000000001</v>
      </c>
      <c r="N20" s="16">
        <f t="shared" si="3"/>
        <v>118357.8</v>
      </c>
    </row>
    <row r="21" spans="1:14" s="11" customFormat="1" ht="12" customHeight="1">
      <c r="A21" s="94" t="s">
        <v>31</v>
      </c>
      <c r="B21" s="38">
        <v>1</v>
      </c>
      <c r="C21" s="23" t="s">
        <v>45</v>
      </c>
      <c r="D21" s="12" t="s">
        <v>87</v>
      </c>
      <c r="E21" s="13">
        <v>112022</v>
      </c>
      <c r="F21" s="13">
        <f t="shared" si="1"/>
        <v>112022</v>
      </c>
      <c r="G21" s="15"/>
      <c r="H21" s="15"/>
      <c r="I21" s="15"/>
      <c r="J21" s="15"/>
      <c r="K21" s="15"/>
      <c r="L21" s="15"/>
      <c r="M21" s="13">
        <f t="shared" si="2"/>
        <v>11202.2</v>
      </c>
      <c r="N21" s="16">
        <f t="shared" si="3"/>
        <v>123224.2</v>
      </c>
    </row>
    <row r="22" spans="1:14" s="11" customFormat="1" ht="12" customHeight="1">
      <c r="A22" s="94" t="s">
        <v>1</v>
      </c>
      <c r="B22" s="38">
        <v>1</v>
      </c>
      <c r="C22" s="23" t="s">
        <v>104</v>
      </c>
      <c r="D22" s="12" t="s">
        <v>87</v>
      </c>
      <c r="E22" s="13">
        <v>100342</v>
      </c>
      <c r="F22" s="13">
        <f t="shared" si="1"/>
        <v>100342</v>
      </c>
      <c r="G22" s="15"/>
      <c r="H22" s="15"/>
      <c r="I22" s="15"/>
      <c r="J22" s="15"/>
      <c r="K22" s="15"/>
      <c r="L22" s="15"/>
      <c r="M22" s="13">
        <f t="shared" si="2"/>
        <v>10034.200000000001</v>
      </c>
      <c r="N22" s="16">
        <f t="shared" si="3"/>
        <v>110376.2</v>
      </c>
    </row>
    <row r="23" spans="1:14" s="11" customFormat="1" ht="12" customHeight="1">
      <c r="A23" s="94" t="s">
        <v>107</v>
      </c>
      <c r="B23" s="38">
        <v>1</v>
      </c>
      <c r="C23" s="23" t="s">
        <v>45</v>
      </c>
      <c r="D23" s="12" t="s">
        <v>108</v>
      </c>
      <c r="E23" s="13">
        <v>105297</v>
      </c>
      <c r="F23" s="13">
        <f t="shared" si="1"/>
        <v>105297</v>
      </c>
      <c r="G23" s="15"/>
      <c r="H23" s="15"/>
      <c r="I23" s="15"/>
      <c r="J23" s="15"/>
      <c r="K23" s="15"/>
      <c r="L23" s="15"/>
      <c r="M23" s="13">
        <f t="shared" si="2"/>
        <v>10529.7</v>
      </c>
      <c r="N23" s="16">
        <f t="shared" si="3"/>
        <v>115826.7</v>
      </c>
    </row>
    <row r="24" spans="1:14" s="11" customFormat="1" ht="12" customHeight="1">
      <c r="A24" s="94" t="s">
        <v>107</v>
      </c>
      <c r="B24" s="38">
        <v>1</v>
      </c>
      <c r="C24" s="23" t="s">
        <v>117</v>
      </c>
      <c r="D24" s="12" t="s">
        <v>108</v>
      </c>
      <c r="E24" s="13">
        <v>96980</v>
      </c>
      <c r="F24" s="13">
        <f t="shared" si="1"/>
        <v>96980</v>
      </c>
      <c r="G24" s="15"/>
      <c r="H24" s="15"/>
      <c r="I24" s="15"/>
      <c r="J24" s="15"/>
      <c r="K24" s="15"/>
      <c r="L24" s="15"/>
      <c r="M24" s="13">
        <f t="shared" si="2"/>
        <v>9698</v>
      </c>
      <c r="N24" s="16">
        <f t="shared" si="3"/>
        <v>106678</v>
      </c>
    </row>
    <row r="25" spans="1:14" s="11" customFormat="1" ht="12" customHeight="1">
      <c r="A25" s="94" t="s">
        <v>107</v>
      </c>
      <c r="B25" s="38">
        <v>1</v>
      </c>
      <c r="C25" s="23" t="s">
        <v>118</v>
      </c>
      <c r="D25" s="12" t="s">
        <v>108</v>
      </c>
      <c r="E25" s="13">
        <v>102466</v>
      </c>
      <c r="F25" s="13">
        <f t="shared" si="1"/>
        <v>102466</v>
      </c>
      <c r="G25" s="15"/>
      <c r="H25" s="15"/>
      <c r="I25" s="15"/>
      <c r="J25" s="15"/>
      <c r="K25" s="15"/>
      <c r="L25" s="15"/>
      <c r="M25" s="13">
        <f t="shared" si="2"/>
        <v>10246.6</v>
      </c>
      <c r="N25" s="16">
        <f t="shared" si="3"/>
        <v>112712.6</v>
      </c>
    </row>
    <row r="26" spans="1:14" s="11" customFormat="1" ht="12">
      <c r="A26" s="93" t="s">
        <v>16</v>
      </c>
      <c r="B26" s="39">
        <f>B27+B28+B29+B30+B31+B32+B33+B34+B35+B36+B37+B38+B39+B40+B41+B42+B43+B44+B45</f>
        <v>19</v>
      </c>
      <c r="C26" s="21"/>
      <c r="D26" s="14"/>
      <c r="E26" s="13"/>
      <c r="F26" s="15">
        <f>SUM(F27:F45)</f>
        <v>1362846</v>
      </c>
      <c r="G26" s="15">
        <f>G21</f>
        <v>0</v>
      </c>
      <c r="H26" s="15">
        <f>H21</f>
        <v>0</v>
      </c>
      <c r="I26" s="15">
        <f>I21</f>
        <v>0</v>
      </c>
      <c r="J26" s="15">
        <f>SUM(J27:J45)</f>
        <v>88485</v>
      </c>
      <c r="K26" s="15">
        <f>K21</f>
        <v>0</v>
      </c>
      <c r="L26" s="15">
        <f>L21</f>
        <v>0</v>
      </c>
      <c r="M26" s="15">
        <f>SUM(M27:M45)</f>
        <v>136284.6</v>
      </c>
      <c r="N26" s="19">
        <f>SUM(N27:N45)</f>
        <v>1587615.6000000003</v>
      </c>
    </row>
    <row r="27" spans="1:14" s="11" customFormat="1" ht="12">
      <c r="A27" s="94" t="s">
        <v>32</v>
      </c>
      <c r="B27" s="38">
        <v>1</v>
      </c>
      <c r="C27" s="23" t="s">
        <v>45</v>
      </c>
      <c r="D27" s="24" t="s">
        <v>88</v>
      </c>
      <c r="E27" s="13">
        <v>91317</v>
      </c>
      <c r="F27" s="13">
        <f t="shared" ref="F27:F45" si="4">E27*B27</f>
        <v>91317</v>
      </c>
      <c r="G27" s="15"/>
      <c r="H27" s="15"/>
      <c r="I27" s="15"/>
      <c r="J27" s="15"/>
      <c r="K27" s="15"/>
      <c r="L27" s="15"/>
      <c r="M27" s="13">
        <f t="shared" ref="M27:M45" si="5">F27*10%</f>
        <v>9131.7000000000007</v>
      </c>
      <c r="N27" s="16">
        <f t="shared" ref="N27:N45" si="6">M27+L27+K27+J27+I27+H27+G27+F27</f>
        <v>100448.7</v>
      </c>
    </row>
    <row r="28" spans="1:14" s="11" customFormat="1" ht="12">
      <c r="A28" s="112" t="s">
        <v>133</v>
      </c>
      <c r="B28" s="38">
        <v>1</v>
      </c>
      <c r="C28" s="24" t="s">
        <v>38</v>
      </c>
      <c r="D28" s="24" t="s">
        <v>89</v>
      </c>
      <c r="E28" s="13">
        <v>62293</v>
      </c>
      <c r="F28" s="13">
        <f t="shared" si="4"/>
        <v>62293</v>
      </c>
      <c r="G28" s="15"/>
      <c r="H28" s="15"/>
      <c r="I28" s="15"/>
      <c r="J28" s="15"/>
      <c r="K28" s="15"/>
      <c r="L28" s="15"/>
      <c r="M28" s="13">
        <f t="shared" si="5"/>
        <v>6229.3</v>
      </c>
      <c r="N28" s="16">
        <f t="shared" si="6"/>
        <v>68522.3</v>
      </c>
    </row>
    <row r="29" spans="1:14" s="11" customFormat="1" ht="12">
      <c r="A29" s="94" t="s">
        <v>34</v>
      </c>
      <c r="B29" s="38">
        <v>1</v>
      </c>
      <c r="C29" s="23" t="s">
        <v>36</v>
      </c>
      <c r="D29" s="24" t="s">
        <v>92</v>
      </c>
      <c r="E29" s="127">
        <v>83884</v>
      </c>
      <c r="F29" s="13">
        <f t="shared" si="4"/>
        <v>83884</v>
      </c>
      <c r="G29" s="15"/>
      <c r="H29" s="15"/>
      <c r="I29" s="15"/>
      <c r="J29" s="15"/>
      <c r="K29" s="15"/>
      <c r="L29" s="15"/>
      <c r="M29" s="13">
        <f t="shared" si="5"/>
        <v>8388.4</v>
      </c>
      <c r="N29" s="16">
        <f t="shared" si="6"/>
        <v>92272.4</v>
      </c>
    </row>
    <row r="30" spans="1:14" s="11" customFormat="1" ht="12" customHeight="1">
      <c r="A30" s="94" t="s">
        <v>34</v>
      </c>
      <c r="B30" s="38">
        <v>1</v>
      </c>
      <c r="C30" s="23" t="s">
        <v>37</v>
      </c>
      <c r="D30" s="24" t="s">
        <v>92</v>
      </c>
      <c r="E30" s="13">
        <v>85123</v>
      </c>
      <c r="F30" s="13">
        <f t="shared" si="4"/>
        <v>85123</v>
      </c>
      <c r="G30" s="15"/>
      <c r="H30" s="15"/>
      <c r="I30" s="15"/>
      <c r="J30" s="13">
        <f>17697*B30</f>
        <v>17697</v>
      </c>
      <c r="K30" s="15"/>
      <c r="L30" s="15"/>
      <c r="M30" s="13">
        <f t="shared" si="5"/>
        <v>8512.3000000000011</v>
      </c>
      <c r="N30" s="16">
        <f t="shared" si="6"/>
        <v>111332.3</v>
      </c>
    </row>
    <row r="31" spans="1:14" s="11" customFormat="1" ht="12" customHeight="1">
      <c r="A31" s="94" t="s">
        <v>34</v>
      </c>
      <c r="B31" s="38">
        <v>1</v>
      </c>
      <c r="C31" s="23" t="s">
        <v>36</v>
      </c>
      <c r="D31" s="24" t="s">
        <v>92</v>
      </c>
      <c r="E31" s="13">
        <v>83884</v>
      </c>
      <c r="F31" s="13">
        <f t="shared" si="4"/>
        <v>83884</v>
      </c>
      <c r="G31" s="15"/>
      <c r="H31" s="15"/>
      <c r="I31" s="15"/>
      <c r="J31" s="13">
        <f>17697*B31</f>
        <v>17697</v>
      </c>
      <c r="K31" s="15"/>
      <c r="L31" s="15"/>
      <c r="M31" s="13">
        <f t="shared" si="5"/>
        <v>8388.4</v>
      </c>
      <c r="N31" s="16">
        <f t="shared" si="6"/>
        <v>109969.4</v>
      </c>
    </row>
    <row r="32" spans="1:14" s="11" customFormat="1" ht="12">
      <c r="A32" s="94" t="s">
        <v>34</v>
      </c>
      <c r="B32" s="38">
        <v>1</v>
      </c>
      <c r="C32" s="23" t="s">
        <v>38</v>
      </c>
      <c r="D32" s="24" t="s">
        <v>93</v>
      </c>
      <c r="E32" s="13">
        <v>72558</v>
      </c>
      <c r="F32" s="13">
        <f t="shared" si="4"/>
        <v>72558</v>
      </c>
      <c r="G32" s="15"/>
      <c r="H32" s="15"/>
      <c r="I32" s="15"/>
      <c r="J32" s="13">
        <f>17697*B32</f>
        <v>17697</v>
      </c>
      <c r="K32" s="15"/>
      <c r="L32" s="15"/>
      <c r="M32" s="13">
        <f t="shared" si="5"/>
        <v>7255.8</v>
      </c>
      <c r="N32" s="16">
        <f t="shared" si="6"/>
        <v>97510.8</v>
      </c>
    </row>
    <row r="33" spans="1:14" s="11" customFormat="1" ht="12">
      <c r="A33" s="94" t="s">
        <v>34</v>
      </c>
      <c r="B33" s="38">
        <v>1</v>
      </c>
      <c r="C33" s="23" t="s">
        <v>54</v>
      </c>
      <c r="D33" s="24" t="s">
        <v>93</v>
      </c>
      <c r="E33" s="13">
        <v>74858</v>
      </c>
      <c r="F33" s="13">
        <f t="shared" si="4"/>
        <v>74858</v>
      </c>
      <c r="G33" s="15"/>
      <c r="H33" s="15"/>
      <c r="I33" s="15"/>
      <c r="J33" s="13">
        <f>17697*B33</f>
        <v>17697</v>
      </c>
      <c r="K33" s="15"/>
      <c r="L33" s="15"/>
      <c r="M33" s="13">
        <f t="shared" si="5"/>
        <v>7485.8</v>
      </c>
      <c r="N33" s="16">
        <f t="shared" si="6"/>
        <v>100040.8</v>
      </c>
    </row>
    <row r="34" spans="1:14" s="11" customFormat="1" ht="12" customHeight="1">
      <c r="A34" s="94" t="s">
        <v>34</v>
      </c>
      <c r="B34" s="38">
        <v>1</v>
      </c>
      <c r="C34" s="23" t="s">
        <v>38</v>
      </c>
      <c r="D34" s="24" t="s">
        <v>94</v>
      </c>
      <c r="E34" s="13">
        <v>58754</v>
      </c>
      <c r="F34" s="13">
        <f t="shared" si="4"/>
        <v>58754</v>
      </c>
      <c r="G34" s="15"/>
      <c r="H34" s="15"/>
      <c r="I34" s="15"/>
      <c r="J34" s="13">
        <f>17697*B34</f>
        <v>17697</v>
      </c>
      <c r="K34" s="15"/>
      <c r="L34" s="15"/>
      <c r="M34" s="13">
        <f t="shared" si="5"/>
        <v>5875.4000000000005</v>
      </c>
      <c r="N34" s="16">
        <f t="shared" si="6"/>
        <v>82326.399999999994</v>
      </c>
    </row>
    <row r="35" spans="1:14" s="11" customFormat="1" ht="12">
      <c r="A35" s="94" t="s">
        <v>123</v>
      </c>
      <c r="B35" s="38">
        <v>1</v>
      </c>
      <c r="C35" s="23" t="s">
        <v>38</v>
      </c>
      <c r="D35" s="24" t="s">
        <v>94</v>
      </c>
      <c r="E35" s="13">
        <v>58754</v>
      </c>
      <c r="F35" s="13">
        <f t="shared" si="4"/>
        <v>58754</v>
      </c>
      <c r="G35" s="15"/>
      <c r="H35" s="15"/>
      <c r="I35" s="15"/>
      <c r="J35" s="15"/>
      <c r="K35" s="15"/>
      <c r="L35" s="15"/>
      <c r="M35" s="13">
        <f t="shared" si="5"/>
        <v>5875.4000000000005</v>
      </c>
      <c r="N35" s="16">
        <f t="shared" si="6"/>
        <v>64629.4</v>
      </c>
    </row>
    <row r="36" spans="1:14" s="11" customFormat="1" ht="12">
      <c r="A36" s="94" t="s">
        <v>42</v>
      </c>
      <c r="B36" s="38">
        <v>1</v>
      </c>
      <c r="C36" s="23" t="s">
        <v>36</v>
      </c>
      <c r="D36" s="24" t="s">
        <v>95</v>
      </c>
      <c r="E36" s="13">
        <v>73266</v>
      </c>
      <c r="F36" s="13">
        <f t="shared" si="4"/>
        <v>73266</v>
      </c>
      <c r="G36" s="15"/>
      <c r="H36" s="15"/>
      <c r="I36" s="15"/>
      <c r="J36" s="15"/>
      <c r="K36" s="15"/>
      <c r="L36" s="15"/>
      <c r="M36" s="13">
        <f t="shared" si="5"/>
        <v>7326.6</v>
      </c>
      <c r="N36" s="16">
        <f t="shared" si="6"/>
        <v>80592.600000000006</v>
      </c>
    </row>
    <row r="37" spans="1:14" s="11" customFormat="1" ht="12">
      <c r="A37" s="94" t="s">
        <v>42</v>
      </c>
      <c r="B37" s="38">
        <v>1</v>
      </c>
      <c r="C37" s="23" t="s">
        <v>40</v>
      </c>
      <c r="D37" s="24" t="s">
        <v>89</v>
      </c>
      <c r="E37" s="13">
        <v>64417</v>
      </c>
      <c r="F37" s="13">
        <f t="shared" si="4"/>
        <v>64417</v>
      </c>
      <c r="G37" s="15"/>
      <c r="H37" s="15"/>
      <c r="I37" s="15"/>
      <c r="J37" s="15"/>
      <c r="K37" s="15"/>
      <c r="L37" s="15"/>
      <c r="M37" s="13">
        <f t="shared" si="5"/>
        <v>6441.7000000000007</v>
      </c>
      <c r="N37" s="16">
        <f t="shared" si="6"/>
        <v>70858.7</v>
      </c>
    </row>
    <row r="38" spans="1:14" s="11" customFormat="1" ht="12" customHeight="1">
      <c r="A38" s="94" t="s">
        <v>42</v>
      </c>
      <c r="B38" s="38">
        <v>1</v>
      </c>
      <c r="C38" s="23" t="s">
        <v>44</v>
      </c>
      <c r="D38" s="24" t="s">
        <v>95</v>
      </c>
      <c r="E38" s="13">
        <v>77159</v>
      </c>
      <c r="F38" s="13">
        <f t="shared" si="4"/>
        <v>77159</v>
      </c>
      <c r="G38" s="15"/>
      <c r="H38" s="15"/>
      <c r="I38" s="15"/>
      <c r="J38" s="15"/>
      <c r="K38" s="15"/>
      <c r="L38" s="15"/>
      <c r="M38" s="13">
        <f t="shared" si="5"/>
        <v>7715.9000000000005</v>
      </c>
      <c r="N38" s="16">
        <f t="shared" si="6"/>
        <v>84874.9</v>
      </c>
    </row>
    <row r="39" spans="1:14" s="11" customFormat="1" ht="14.25" customHeight="1">
      <c r="A39" s="94" t="s">
        <v>52</v>
      </c>
      <c r="B39" s="38">
        <v>2</v>
      </c>
      <c r="C39" s="23" t="s">
        <v>38</v>
      </c>
      <c r="D39" s="24" t="s">
        <v>89</v>
      </c>
      <c r="E39" s="13">
        <v>62293</v>
      </c>
      <c r="F39" s="13">
        <f t="shared" si="4"/>
        <v>124586</v>
      </c>
      <c r="G39" s="15"/>
      <c r="H39" s="15"/>
      <c r="I39" s="15"/>
      <c r="J39" s="15"/>
      <c r="K39" s="15"/>
      <c r="L39" s="15"/>
      <c r="M39" s="13">
        <f t="shared" si="5"/>
        <v>12458.6</v>
      </c>
      <c r="N39" s="16">
        <f t="shared" si="6"/>
        <v>137044.6</v>
      </c>
    </row>
    <row r="40" spans="1:14" s="11" customFormat="1" ht="14.25" customHeight="1">
      <c r="A40" s="94" t="s">
        <v>52</v>
      </c>
      <c r="B40" s="38">
        <v>1</v>
      </c>
      <c r="C40" s="23" t="s">
        <v>54</v>
      </c>
      <c r="D40" s="24" t="s">
        <v>89</v>
      </c>
      <c r="E40" s="13">
        <v>65656</v>
      </c>
      <c r="F40" s="13">
        <f t="shared" si="4"/>
        <v>65656</v>
      </c>
      <c r="G40" s="15"/>
      <c r="H40" s="15"/>
      <c r="I40" s="15"/>
      <c r="J40" s="15"/>
      <c r="K40" s="15"/>
      <c r="L40" s="15"/>
      <c r="M40" s="13">
        <f t="shared" si="5"/>
        <v>6565.6</v>
      </c>
      <c r="N40" s="16">
        <f t="shared" si="6"/>
        <v>72221.600000000006</v>
      </c>
    </row>
    <row r="41" spans="1:14" s="11" customFormat="1" ht="12">
      <c r="A41" s="94" t="s">
        <v>60</v>
      </c>
      <c r="B41" s="38">
        <v>1</v>
      </c>
      <c r="C41" s="23" t="s">
        <v>38</v>
      </c>
      <c r="D41" s="24" t="s">
        <v>89</v>
      </c>
      <c r="E41" s="13">
        <v>62293</v>
      </c>
      <c r="F41" s="13">
        <f t="shared" si="4"/>
        <v>62293</v>
      </c>
      <c r="G41" s="15"/>
      <c r="H41" s="15"/>
      <c r="I41" s="15"/>
      <c r="J41" s="15"/>
      <c r="K41" s="15"/>
      <c r="L41" s="15"/>
      <c r="M41" s="13">
        <f t="shared" si="5"/>
        <v>6229.3</v>
      </c>
      <c r="N41" s="16">
        <f t="shared" si="6"/>
        <v>68522.3</v>
      </c>
    </row>
    <row r="42" spans="1:14" s="11" customFormat="1" ht="12">
      <c r="A42" s="94" t="s">
        <v>43</v>
      </c>
      <c r="B42" s="38">
        <v>1</v>
      </c>
      <c r="C42" s="23" t="s">
        <v>35</v>
      </c>
      <c r="D42" s="24" t="s">
        <v>89</v>
      </c>
      <c r="E42" s="13">
        <v>70788</v>
      </c>
      <c r="F42" s="13">
        <f t="shared" si="4"/>
        <v>70788</v>
      </c>
      <c r="G42" s="15"/>
      <c r="H42" s="15"/>
      <c r="I42" s="15"/>
      <c r="J42" s="15"/>
      <c r="K42" s="15"/>
      <c r="L42" s="15"/>
      <c r="M42" s="13">
        <f t="shared" si="5"/>
        <v>7078.8</v>
      </c>
      <c r="N42" s="16">
        <f t="shared" si="6"/>
        <v>77866.8</v>
      </c>
    </row>
    <row r="43" spans="1:14" s="11" customFormat="1" ht="12">
      <c r="A43" s="94" t="s">
        <v>43</v>
      </c>
      <c r="B43" s="40">
        <v>0.5</v>
      </c>
      <c r="C43" s="23" t="s">
        <v>44</v>
      </c>
      <c r="D43" s="24" t="s">
        <v>95</v>
      </c>
      <c r="E43" s="13">
        <v>77159</v>
      </c>
      <c r="F43" s="13">
        <f t="shared" si="4"/>
        <v>38579.5</v>
      </c>
      <c r="G43" s="15"/>
      <c r="H43" s="15"/>
      <c r="I43" s="15"/>
      <c r="J43" s="15"/>
      <c r="K43" s="15"/>
      <c r="L43" s="15"/>
      <c r="M43" s="13">
        <f t="shared" si="5"/>
        <v>3857.9500000000003</v>
      </c>
      <c r="N43" s="16">
        <f t="shared" si="6"/>
        <v>42437.45</v>
      </c>
    </row>
    <row r="44" spans="1:14" s="11" customFormat="1" ht="15.6" customHeight="1">
      <c r="A44" s="94" t="s">
        <v>46</v>
      </c>
      <c r="B44" s="40">
        <v>1</v>
      </c>
      <c r="C44" s="23" t="s">
        <v>118</v>
      </c>
      <c r="D44" s="24" t="s">
        <v>96</v>
      </c>
      <c r="E44" s="13">
        <v>76451</v>
      </c>
      <c r="F44" s="13">
        <f t="shared" si="4"/>
        <v>76451</v>
      </c>
      <c r="G44" s="15"/>
      <c r="H44" s="15"/>
      <c r="I44" s="15"/>
      <c r="J44" s="15"/>
      <c r="K44" s="15"/>
      <c r="L44" s="15"/>
      <c r="M44" s="13">
        <f t="shared" si="5"/>
        <v>7645.1</v>
      </c>
      <c r="N44" s="16">
        <f t="shared" si="6"/>
        <v>84096.1</v>
      </c>
    </row>
    <row r="45" spans="1:14" s="11" customFormat="1" ht="12">
      <c r="A45" s="94" t="s">
        <v>48</v>
      </c>
      <c r="B45" s="40">
        <v>0.5</v>
      </c>
      <c r="C45" s="23" t="s">
        <v>118</v>
      </c>
      <c r="D45" s="24" t="s">
        <v>96</v>
      </c>
      <c r="E45" s="13">
        <v>76451</v>
      </c>
      <c r="F45" s="13">
        <f t="shared" si="4"/>
        <v>38225.5</v>
      </c>
      <c r="G45" s="15"/>
      <c r="H45" s="15"/>
      <c r="I45" s="15"/>
      <c r="J45" s="15"/>
      <c r="K45" s="15"/>
      <c r="L45" s="15"/>
      <c r="M45" s="13">
        <f t="shared" si="5"/>
        <v>3822.55</v>
      </c>
      <c r="N45" s="16">
        <f t="shared" si="6"/>
        <v>42048.05</v>
      </c>
    </row>
    <row r="46" spans="1:14" s="11" customFormat="1" ht="12">
      <c r="A46" s="95" t="s">
        <v>17</v>
      </c>
      <c r="B46" s="39">
        <f>SUM(B47:B59)</f>
        <v>12.5</v>
      </c>
      <c r="C46" s="21"/>
      <c r="D46" s="14"/>
      <c r="E46" s="13"/>
      <c r="F46" s="15">
        <f>SUM(F47:F59)</f>
        <v>932542</v>
      </c>
      <c r="G46" s="15">
        <v>0</v>
      </c>
      <c r="H46" s="15">
        <v>0</v>
      </c>
      <c r="I46" s="15">
        <f>SUM(I48:I59)</f>
        <v>5309</v>
      </c>
      <c r="J46" s="15">
        <v>0</v>
      </c>
      <c r="K46" s="15">
        <v>0</v>
      </c>
      <c r="L46" s="15">
        <v>0</v>
      </c>
      <c r="M46" s="15">
        <f>SUM(M47:M59)</f>
        <v>93254.2</v>
      </c>
      <c r="N46" s="27">
        <f>SUM(N47:N59)</f>
        <v>1031105.2000000001</v>
      </c>
    </row>
    <row r="47" spans="1:14" s="11" customFormat="1" ht="12">
      <c r="A47" s="112" t="s">
        <v>50</v>
      </c>
      <c r="B47" s="38">
        <v>1</v>
      </c>
      <c r="C47" s="23" t="s">
        <v>40</v>
      </c>
      <c r="D47" s="24" t="s">
        <v>97</v>
      </c>
      <c r="E47" s="13">
        <v>78575</v>
      </c>
      <c r="F47" s="13">
        <f>E47*B47</f>
        <v>78575</v>
      </c>
      <c r="G47" s="15"/>
      <c r="H47" s="15"/>
      <c r="I47" s="15"/>
      <c r="J47" s="15"/>
      <c r="K47" s="15"/>
      <c r="L47" s="15"/>
      <c r="M47" s="13">
        <f>F47*10%</f>
        <v>7857.5</v>
      </c>
      <c r="N47" s="16">
        <f>M47+L47+K47+J47+I47+H47+G47+F47</f>
        <v>86432.5</v>
      </c>
    </row>
    <row r="48" spans="1:14" s="11" customFormat="1" ht="12">
      <c r="A48" s="94" t="s">
        <v>49</v>
      </c>
      <c r="B48" s="38">
        <v>1</v>
      </c>
      <c r="C48" s="23" t="s">
        <v>38</v>
      </c>
      <c r="D48" s="24" t="s">
        <v>97</v>
      </c>
      <c r="E48" s="13">
        <v>75035</v>
      </c>
      <c r="F48" s="13">
        <f>E48*B48</f>
        <v>75035</v>
      </c>
      <c r="G48" s="13"/>
      <c r="H48" s="13"/>
      <c r="I48" s="13"/>
      <c r="J48" s="13"/>
      <c r="K48" s="13"/>
      <c r="L48" s="13"/>
      <c r="M48" s="13">
        <f>F48*10%</f>
        <v>7503.5</v>
      </c>
      <c r="N48" s="16">
        <f>M48+L48+K48+J48+I48+H48+G48+F48</f>
        <v>82538.5</v>
      </c>
    </row>
    <row r="49" spans="1:14" s="11" customFormat="1" ht="12" hidden="1" customHeight="1">
      <c r="A49" s="94"/>
      <c r="B49" s="38"/>
      <c r="C49" s="23"/>
      <c r="D49" s="24"/>
      <c r="E49" s="13"/>
      <c r="F49" s="13"/>
      <c r="G49" s="15"/>
      <c r="H49" s="15"/>
      <c r="I49" s="15"/>
      <c r="J49" s="15"/>
      <c r="K49" s="15"/>
      <c r="L49" s="15"/>
      <c r="M49" s="13"/>
      <c r="N49" s="16"/>
    </row>
    <row r="50" spans="1:14" s="11" customFormat="1" ht="12">
      <c r="A50" s="94" t="s">
        <v>51</v>
      </c>
      <c r="B50" s="38">
        <v>1</v>
      </c>
      <c r="C50" s="23" t="s">
        <v>37</v>
      </c>
      <c r="D50" s="24" t="s">
        <v>97</v>
      </c>
      <c r="E50" s="13">
        <v>86007</v>
      </c>
      <c r="F50" s="13">
        <f t="shared" ref="F50:F59" si="7">E50*B50</f>
        <v>86007</v>
      </c>
      <c r="G50" s="15"/>
      <c r="H50" s="15"/>
      <c r="I50" s="15"/>
      <c r="J50" s="15"/>
      <c r="K50" s="15"/>
      <c r="L50" s="15"/>
      <c r="M50" s="13">
        <f t="shared" ref="M50:M59" si="8">F50*10%</f>
        <v>8600.7000000000007</v>
      </c>
      <c r="N50" s="16">
        <f t="shared" ref="N50:N59" si="9">M50+L50+K50+J50+I50+H50+G50+F50</f>
        <v>94607.7</v>
      </c>
    </row>
    <row r="51" spans="1:14" s="11" customFormat="1" ht="12">
      <c r="A51" s="94" t="s">
        <v>134</v>
      </c>
      <c r="B51" s="38">
        <v>1</v>
      </c>
      <c r="C51" s="23" t="s">
        <v>54</v>
      </c>
      <c r="D51" s="24" t="s">
        <v>97</v>
      </c>
      <c r="E51" s="13">
        <v>80344</v>
      </c>
      <c r="F51" s="13">
        <f t="shared" si="7"/>
        <v>80344</v>
      </c>
      <c r="G51" s="15"/>
      <c r="H51" s="15"/>
      <c r="I51" s="15"/>
      <c r="J51" s="15"/>
      <c r="K51" s="15"/>
      <c r="L51" s="15"/>
      <c r="M51" s="13">
        <f t="shared" si="8"/>
        <v>8034.4000000000005</v>
      </c>
      <c r="N51" s="16">
        <f t="shared" si="9"/>
        <v>88378.4</v>
      </c>
    </row>
    <row r="52" spans="1:14" s="11" customFormat="1" ht="12">
      <c r="A52" s="94" t="s">
        <v>109</v>
      </c>
      <c r="B52" s="38">
        <v>1</v>
      </c>
      <c r="C52" s="23" t="s">
        <v>118</v>
      </c>
      <c r="D52" s="24" t="s">
        <v>99</v>
      </c>
      <c r="E52" s="13">
        <v>64594</v>
      </c>
      <c r="F52" s="13">
        <f t="shared" si="7"/>
        <v>64594</v>
      </c>
      <c r="G52" s="15"/>
      <c r="H52" s="15"/>
      <c r="I52" s="15"/>
      <c r="J52" s="15"/>
      <c r="K52" s="15"/>
      <c r="L52" s="15"/>
      <c r="M52" s="13">
        <f t="shared" si="8"/>
        <v>6459.4000000000005</v>
      </c>
      <c r="N52" s="16">
        <f t="shared" si="9"/>
        <v>71053.399999999994</v>
      </c>
    </row>
    <row r="53" spans="1:14" s="11" customFormat="1" ht="12">
      <c r="A53" s="94" t="s">
        <v>53</v>
      </c>
      <c r="B53" s="38">
        <v>1</v>
      </c>
      <c r="C53" s="23" t="s">
        <v>54</v>
      </c>
      <c r="D53" s="24" t="s">
        <v>98</v>
      </c>
      <c r="E53" s="13">
        <v>74858</v>
      </c>
      <c r="F53" s="13">
        <f t="shared" si="7"/>
        <v>74858</v>
      </c>
      <c r="G53" s="15"/>
      <c r="H53" s="15"/>
      <c r="I53" s="15"/>
      <c r="J53" s="15"/>
      <c r="K53" s="15"/>
      <c r="L53" s="15"/>
      <c r="M53" s="13">
        <f t="shared" si="8"/>
        <v>7485.8</v>
      </c>
      <c r="N53" s="16">
        <f t="shared" si="9"/>
        <v>82343.8</v>
      </c>
    </row>
    <row r="54" spans="1:14" s="11" customFormat="1" ht="12">
      <c r="A54" s="94" t="s">
        <v>56</v>
      </c>
      <c r="B54" s="38">
        <v>1</v>
      </c>
      <c r="C54" s="23" t="s">
        <v>41</v>
      </c>
      <c r="D54" s="24" t="s">
        <v>98</v>
      </c>
      <c r="E54" s="127">
        <v>75566</v>
      </c>
      <c r="F54" s="13">
        <f t="shared" si="7"/>
        <v>75566</v>
      </c>
      <c r="G54" s="15"/>
      <c r="H54" s="15"/>
      <c r="I54" s="15"/>
      <c r="J54" s="15"/>
      <c r="K54" s="15"/>
      <c r="L54" s="15"/>
      <c r="M54" s="13">
        <f t="shared" si="8"/>
        <v>7556.6</v>
      </c>
      <c r="N54" s="16">
        <f t="shared" si="9"/>
        <v>83122.600000000006</v>
      </c>
    </row>
    <row r="55" spans="1:14" s="11" customFormat="1" ht="12">
      <c r="A55" s="94" t="s">
        <v>57</v>
      </c>
      <c r="B55" s="38">
        <v>1</v>
      </c>
      <c r="C55" s="23" t="s">
        <v>39</v>
      </c>
      <c r="D55" s="24" t="s">
        <v>98</v>
      </c>
      <c r="E55" s="13">
        <v>73266</v>
      </c>
      <c r="F55" s="13">
        <f t="shared" si="7"/>
        <v>73266</v>
      </c>
      <c r="G55" s="15"/>
      <c r="H55" s="15"/>
      <c r="I55" s="15"/>
      <c r="J55" s="15"/>
      <c r="K55" s="15"/>
      <c r="L55" s="15"/>
      <c r="M55" s="13">
        <f t="shared" si="8"/>
        <v>7326.6</v>
      </c>
      <c r="N55" s="16">
        <f t="shared" si="9"/>
        <v>80592.600000000006</v>
      </c>
    </row>
    <row r="56" spans="1:14" s="11" customFormat="1" ht="12">
      <c r="A56" s="94" t="s">
        <v>58</v>
      </c>
      <c r="B56" s="38">
        <v>1</v>
      </c>
      <c r="C56" s="23" t="s">
        <v>54</v>
      </c>
      <c r="D56" s="24" t="s">
        <v>98</v>
      </c>
      <c r="E56" s="13">
        <v>74858</v>
      </c>
      <c r="F56" s="13">
        <f t="shared" si="7"/>
        <v>74858</v>
      </c>
      <c r="G56" s="15"/>
      <c r="H56" s="15"/>
      <c r="I56" s="13">
        <v>5309</v>
      </c>
      <c r="J56" s="15"/>
      <c r="K56" s="15"/>
      <c r="L56" s="15"/>
      <c r="M56" s="13">
        <f t="shared" si="8"/>
        <v>7485.8</v>
      </c>
      <c r="N56" s="16">
        <f t="shared" si="9"/>
        <v>87652.800000000003</v>
      </c>
    </row>
    <row r="57" spans="1:14" s="11" customFormat="1" ht="12">
      <c r="A57" s="94" t="s">
        <v>110</v>
      </c>
      <c r="B57" s="38">
        <v>1.5</v>
      </c>
      <c r="C57" s="128" t="s">
        <v>54</v>
      </c>
      <c r="D57" s="24" t="s">
        <v>98</v>
      </c>
      <c r="E57" s="13">
        <v>74858</v>
      </c>
      <c r="F57" s="13">
        <f t="shared" si="7"/>
        <v>112287</v>
      </c>
      <c r="G57" s="15"/>
      <c r="H57" s="15"/>
      <c r="I57" s="15"/>
      <c r="J57" s="15"/>
      <c r="K57" s="15"/>
      <c r="L57" s="15"/>
      <c r="M57" s="13">
        <f t="shared" si="8"/>
        <v>11228.7</v>
      </c>
      <c r="N57" s="16">
        <f t="shared" si="9"/>
        <v>123515.7</v>
      </c>
    </row>
    <row r="58" spans="1:14" s="11" customFormat="1" ht="12">
      <c r="A58" s="94" t="s">
        <v>62</v>
      </c>
      <c r="B58" s="38">
        <v>1</v>
      </c>
      <c r="C58" s="23" t="s">
        <v>38</v>
      </c>
      <c r="D58" s="24" t="s">
        <v>98</v>
      </c>
      <c r="E58" s="13">
        <v>72558</v>
      </c>
      <c r="F58" s="13">
        <f t="shared" si="7"/>
        <v>72558</v>
      </c>
      <c r="G58" s="15"/>
      <c r="H58" s="15"/>
      <c r="I58" s="15"/>
      <c r="J58" s="15"/>
      <c r="K58" s="15"/>
      <c r="L58" s="15"/>
      <c r="M58" s="13">
        <f t="shared" si="8"/>
        <v>7255.8</v>
      </c>
      <c r="N58" s="16">
        <f t="shared" si="9"/>
        <v>79813.8</v>
      </c>
    </row>
    <row r="59" spans="1:14" s="11" customFormat="1" ht="12">
      <c r="A59" s="94" t="s">
        <v>63</v>
      </c>
      <c r="B59" s="38">
        <v>1</v>
      </c>
      <c r="C59" s="23" t="s">
        <v>118</v>
      </c>
      <c r="D59" s="24" t="s">
        <v>99</v>
      </c>
      <c r="E59" s="13">
        <v>64594</v>
      </c>
      <c r="F59" s="13">
        <f t="shared" si="7"/>
        <v>64594</v>
      </c>
      <c r="G59" s="15"/>
      <c r="H59" s="15"/>
      <c r="I59" s="15"/>
      <c r="J59" s="15"/>
      <c r="K59" s="15"/>
      <c r="L59" s="15"/>
      <c r="M59" s="13">
        <f t="shared" si="8"/>
        <v>6459.4000000000005</v>
      </c>
      <c r="N59" s="16">
        <f t="shared" si="9"/>
        <v>71053.399999999994</v>
      </c>
    </row>
    <row r="60" spans="1:14" s="11" customFormat="1" ht="12">
      <c r="A60" s="93" t="s">
        <v>18</v>
      </c>
      <c r="B60" s="39">
        <f>SUM(B61:B64)</f>
        <v>4.5</v>
      </c>
      <c r="C60" s="21"/>
      <c r="D60" s="14"/>
      <c r="E60" s="13"/>
      <c r="F60" s="15">
        <f>SUM(F61:F64)</f>
        <v>245369</v>
      </c>
      <c r="G60" s="15"/>
      <c r="H60" s="15"/>
      <c r="I60" s="15"/>
      <c r="J60" s="15"/>
      <c r="K60" s="15"/>
      <c r="L60" s="15"/>
      <c r="M60" s="15">
        <f>SUM(M61:M64)</f>
        <v>24536.9</v>
      </c>
      <c r="N60" s="19">
        <f>SUM(N61:N64)</f>
        <v>269905.90000000002</v>
      </c>
    </row>
    <row r="61" spans="1:14" s="11" customFormat="1" ht="12">
      <c r="A61" s="94" t="s">
        <v>64</v>
      </c>
      <c r="B61" s="38">
        <v>1</v>
      </c>
      <c r="C61" s="23" t="s">
        <v>54</v>
      </c>
      <c r="D61" s="24" t="s">
        <v>100</v>
      </c>
      <c r="E61" s="127">
        <v>53799</v>
      </c>
      <c r="F61" s="13">
        <f>E61*B61</f>
        <v>53799</v>
      </c>
      <c r="G61" s="15"/>
      <c r="H61" s="15"/>
      <c r="I61" s="15"/>
      <c r="J61" s="15"/>
      <c r="K61" s="15"/>
      <c r="L61" s="15"/>
      <c r="M61" s="13">
        <f>F61*10%</f>
        <v>5379.9000000000005</v>
      </c>
      <c r="N61" s="16">
        <f>M61+L61+K61+J61+I61+H61+G61+F61</f>
        <v>59178.9</v>
      </c>
    </row>
    <row r="62" spans="1:14" s="11" customFormat="1" ht="12">
      <c r="A62" s="96" t="s">
        <v>65</v>
      </c>
      <c r="B62" s="38">
        <v>1.5</v>
      </c>
      <c r="C62" s="23" t="s">
        <v>40</v>
      </c>
      <c r="D62" s="24" t="s">
        <v>100</v>
      </c>
      <c r="E62" s="13">
        <v>53268</v>
      </c>
      <c r="F62" s="13">
        <f>E62*B62</f>
        <v>79902</v>
      </c>
      <c r="G62" s="15"/>
      <c r="H62" s="15"/>
      <c r="I62" s="15"/>
      <c r="J62" s="15"/>
      <c r="K62" s="15"/>
      <c r="L62" s="15"/>
      <c r="M62" s="13">
        <f>F62*10%</f>
        <v>7990.2000000000007</v>
      </c>
      <c r="N62" s="16">
        <f>M62+L62+K62+J62+I62+H62+G62+F62</f>
        <v>87892.2</v>
      </c>
    </row>
    <row r="63" spans="1:14" s="11" customFormat="1" ht="12">
      <c r="A63" s="97" t="s">
        <v>67</v>
      </c>
      <c r="B63" s="49">
        <v>1</v>
      </c>
      <c r="C63" s="23" t="s">
        <v>36</v>
      </c>
      <c r="D63" s="24" t="s">
        <v>100</v>
      </c>
      <c r="E63" s="13">
        <v>55215</v>
      </c>
      <c r="F63" s="13">
        <f>E63*B63</f>
        <v>55215</v>
      </c>
      <c r="G63" s="15"/>
      <c r="H63" s="15"/>
      <c r="I63" s="15"/>
      <c r="J63" s="15"/>
      <c r="K63" s="15"/>
      <c r="L63" s="15"/>
      <c r="M63" s="13">
        <f>F63*10%</f>
        <v>5521.5</v>
      </c>
      <c r="N63" s="16">
        <f>M63+L63+K63+J63+I63+H63+G63+F63</f>
        <v>60736.5</v>
      </c>
    </row>
    <row r="64" spans="1:14" s="11" customFormat="1" ht="12">
      <c r="A64" s="97" t="s">
        <v>67</v>
      </c>
      <c r="B64" s="49">
        <v>1</v>
      </c>
      <c r="C64" s="23" t="s">
        <v>35</v>
      </c>
      <c r="D64" s="24" t="s">
        <v>100</v>
      </c>
      <c r="E64" s="13">
        <v>56453</v>
      </c>
      <c r="F64" s="13">
        <f>E64*B64</f>
        <v>56453</v>
      </c>
      <c r="G64" s="15"/>
      <c r="H64" s="15"/>
      <c r="I64" s="15"/>
      <c r="J64" s="15"/>
      <c r="K64" s="15"/>
      <c r="L64" s="15"/>
      <c r="M64" s="13">
        <f>F64*10%</f>
        <v>5645.3</v>
      </c>
      <c r="N64" s="16">
        <f>M64+L64+K64+J64+I64+H64+G64+F64</f>
        <v>62098.3</v>
      </c>
    </row>
    <row r="65" spans="1:14" s="11" customFormat="1" ht="12">
      <c r="A65" s="98" t="s">
        <v>19</v>
      </c>
      <c r="B65" s="113">
        <f>SUM(B66:B79)</f>
        <v>43</v>
      </c>
      <c r="C65" s="21"/>
      <c r="D65" s="14"/>
      <c r="E65" s="13"/>
      <c r="F65" s="15">
        <f>SUM(F66:F79)</f>
        <v>2145061</v>
      </c>
      <c r="G65" s="15">
        <v>0</v>
      </c>
      <c r="H65" s="15">
        <f>SUM(H66:H79)</f>
        <v>46012</v>
      </c>
      <c r="I65" s="15">
        <v>0</v>
      </c>
      <c r="J65" s="15"/>
      <c r="K65" s="15">
        <f>K76</f>
        <v>127306.24000000001</v>
      </c>
      <c r="L65" s="15"/>
      <c r="M65" s="15">
        <f>SUM(M66:M79)</f>
        <v>214506.10000000003</v>
      </c>
      <c r="N65" s="19">
        <f>SUM(N66:N79)</f>
        <v>2532885.34</v>
      </c>
    </row>
    <row r="66" spans="1:14" s="11" customFormat="1" ht="12">
      <c r="A66" s="96" t="s">
        <v>69</v>
      </c>
      <c r="B66" s="114">
        <v>2</v>
      </c>
      <c r="C66" s="26"/>
      <c r="D66" s="26" t="s">
        <v>70</v>
      </c>
      <c r="E66" s="43">
        <v>51144</v>
      </c>
      <c r="F66" s="43">
        <f>E66*B66</f>
        <v>102288</v>
      </c>
      <c r="G66" s="41"/>
      <c r="H66" s="41"/>
      <c r="I66" s="41"/>
      <c r="J66" s="41"/>
      <c r="K66" s="41"/>
      <c r="L66" s="41"/>
      <c r="M66" s="43">
        <f>F66*10%</f>
        <v>10228.800000000001</v>
      </c>
      <c r="N66" s="16">
        <f>M66+L66+K66+J66+I66+H66+G66+F66</f>
        <v>112516.8</v>
      </c>
    </row>
    <row r="67" spans="1:14" s="11" customFormat="1" ht="12">
      <c r="A67" s="96" t="s">
        <v>71</v>
      </c>
      <c r="B67" s="114">
        <v>1</v>
      </c>
      <c r="C67" s="26"/>
      <c r="D67" s="26" t="s">
        <v>70</v>
      </c>
      <c r="E67" s="43">
        <v>51144</v>
      </c>
      <c r="F67" s="43">
        <f t="shared" ref="F67:F79" si="10">E67*B67</f>
        <v>51144</v>
      </c>
      <c r="G67" s="41"/>
      <c r="H67" s="41"/>
      <c r="I67" s="41"/>
      <c r="J67" s="41"/>
      <c r="K67" s="41"/>
      <c r="L67" s="41"/>
      <c r="M67" s="43">
        <f t="shared" ref="M67:M79" si="11">F67*10%</f>
        <v>5114.4000000000005</v>
      </c>
      <c r="N67" s="16">
        <f t="shared" ref="N67:N79" si="12">M67+L67+K67+J67+I67+H67+G67+F67</f>
        <v>56258.400000000001</v>
      </c>
    </row>
    <row r="68" spans="1:14" s="11" customFormat="1" ht="12">
      <c r="A68" s="96" t="s">
        <v>73</v>
      </c>
      <c r="B68" s="114">
        <v>3</v>
      </c>
      <c r="C68" s="26"/>
      <c r="D68" s="26" t="s">
        <v>70</v>
      </c>
      <c r="E68" s="43">
        <v>51144</v>
      </c>
      <c r="F68" s="43">
        <f>E68*B68</f>
        <v>153432</v>
      </c>
      <c r="G68" s="41"/>
      <c r="H68" s="41"/>
      <c r="I68" s="41"/>
      <c r="J68" s="41"/>
      <c r="K68" s="41"/>
      <c r="L68" s="41"/>
      <c r="M68" s="43">
        <f>F68*10%</f>
        <v>15343.2</v>
      </c>
      <c r="N68" s="16">
        <f>M68+L68+K68+J68+I68+H68+G68+F68</f>
        <v>168775.2</v>
      </c>
    </row>
    <row r="69" spans="1:14" s="11" customFormat="1" ht="12">
      <c r="A69" s="96" t="s">
        <v>72</v>
      </c>
      <c r="B69" s="114">
        <v>2</v>
      </c>
      <c r="C69" s="26"/>
      <c r="D69" s="26" t="s">
        <v>75</v>
      </c>
      <c r="E69" s="43">
        <v>50259</v>
      </c>
      <c r="F69" s="43">
        <f t="shared" si="10"/>
        <v>100518</v>
      </c>
      <c r="G69" s="41"/>
      <c r="H69" s="41"/>
      <c r="I69" s="41"/>
      <c r="J69" s="41"/>
      <c r="K69" s="41"/>
      <c r="L69" s="41"/>
      <c r="M69" s="43">
        <f t="shared" si="11"/>
        <v>10051.800000000001</v>
      </c>
      <c r="N69" s="16">
        <f t="shared" si="12"/>
        <v>110569.8</v>
      </c>
    </row>
    <row r="70" spans="1:14" s="11" customFormat="1" ht="12">
      <c r="A70" s="96" t="s">
        <v>74</v>
      </c>
      <c r="B70" s="114">
        <v>2</v>
      </c>
      <c r="C70" s="26"/>
      <c r="D70" s="26" t="s">
        <v>75</v>
      </c>
      <c r="E70" s="43">
        <v>50259</v>
      </c>
      <c r="F70" s="43">
        <f t="shared" si="10"/>
        <v>100518</v>
      </c>
      <c r="G70" s="41"/>
      <c r="H70" s="41"/>
      <c r="I70" s="41"/>
      <c r="J70" s="41"/>
      <c r="K70" s="41"/>
      <c r="L70" s="41"/>
      <c r="M70" s="43">
        <f t="shared" si="11"/>
        <v>10051.800000000001</v>
      </c>
      <c r="N70" s="16">
        <f t="shared" si="12"/>
        <v>110569.8</v>
      </c>
    </row>
    <row r="71" spans="1:14" s="11" customFormat="1" ht="12">
      <c r="A71" s="96" t="s">
        <v>76</v>
      </c>
      <c r="B71" s="114">
        <v>2</v>
      </c>
      <c r="C71" s="26"/>
      <c r="D71" s="26" t="s">
        <v>75</v>
      </c>
      <c r="E71" s="43">
        <v>50259</v>
      </c>
      <c r="F71" s="43">
        <f t="shared" si="10"/>
        <v>100518</v>
      </c>
      <c r="G71" s="41"/>
      <c r="H71" s="41"/>
      <c r="I71" s="41"/>
      <c r="J71" s="41"/>
      <c r="K71" s="41"/>
      <c r="L71" s="41"/>
      <c r="M71" s="43">
        <f t="shared" si="11"/>
        <v>10051.800000000001</v>
      </c>
      <c r="N71" s="16">
        <f t="shared" si="12"/>
        <v>110569.8</v>
      </c>
    </row>
    <row r="72" spans="1:14" s="11" customFormat="1" ht="12">
      <c r="A72" s="96" t="s">
        <v>77</v>
      </c>
      <c r="B72" s="114">
        <v>1</v>
      </c>
      <c r="C72" s="26"/>
      <c r="D72" s="26" t="s">
        <v>78</v>
      </c>
      <c r="E72" s="43">
        <v>49729</v>
      </c>
      <c r="F72" s="43">
        <f t="shared" si="10"/>
        <v>49729</v>
      </c>
      <c r="G72" s="41"/>
      <c r="H72" s="41"/>
      <c r="I72" s="41"/>
      <c r="J72" s="41"/>
      <c r="K72" s="41"/>
      <c r="L72" s="41"/>
      <c r="M72" s="43">
        <f t="shared" si="11"/>
        <v>4972.9000000000005</v>
      </c>
      <c r="N72" s="16">
        <f t="shared" si="12"/>
        <v>54701.9</v>
      </c>
    </row>
    <row r="73" spans="1:14" s="11" customFormat="1" ht="12">
      <c r="A73" s="96" t="s">
        <v>79</v>
      </c>
      <c r="B73" s="114">
        <v>1</v>
      </c>
      <c r="C73" s="26"/>
      <c r="D73" s="26" t="s">
        <v>78</v>
      </c>
      <c r="E73" s="43">
        <v>49729</v>
      </c>
      <c r="F73" s="43">
        <f t="shared" si="10"/>
        <v>49729</v>
      </c>
      <c r="G73" s="41"/>
      <c r="H73" s="41"/>
      <c r="I73" s="41"/>
      <c r="J73" s="41"/>
      <c r="K73" s="41"/>
      <c r="L73" s="41"/>
      <c r="M73" s="43">
        <f t="shared" si="11"/>
        <v>4972.9000000000005</v>
      </c>
      <c r="N73" s="16">
        <f t="shared" si="12"/>
        <v>54701.9</v>
      </c>
    </row>
    <row r="74" spans="1:14" s="11" customFormat="1" ht="12">
      <c r="A74" s="96" t="s">
        <v>80</v>
      </c>
      <c r="B74" s="114">
        <v>13</v>
      </c>
      <c r="C74" s="26"/>
      <c r="D74" s="26" t="s">
        <v>78</v>
      </c>
      <c r="E74" s="43">
        <v>49729</v>
      </c>
      <c r="F74" s="43">
        <f t="shared" si="10"/>
        <v>646477</v>
      </c>
      <c r="G74" s="41"/>
      <c r="H74" s="43">
        <v>46012</v>
      </c>
      <c r="I74" s="41"/>
      <c r="J74" s="41"/>
      <c r="K74" s="41"/>
      <c r="L74" s="41"/>
      <c r="M74" s="43">
        <f t="shared" si="11"/>
        <v>64647.700000000004</v>
      </c>
      <c r="N74" s="16">
        <f t="shared" si="12"/>
        <v>757136.7</v>
      </c>
    </row>
    <row r="75" spans="1:14" s="11" customFormat="1" ht="12">
      <c r="A75" s="96" t="s">
        <v>81</v>
      </c>
      <c r="B75" s="114">
        <v>1</v>
      </c>
      <c r="C75" s="26"/>
      <c r="D75" s="26" t="s">
        <v>78</v>
      </c>
      <c r="E75" s="43">
        <v>49729</v>
      </c>
      <c r="F75" s="43">
        <f t="shared" si="10"/>
        <v>49729</v>
      </c>
      <c r="G75" s="41"/>
      <c r="H75" s="41"/>
      <c r="I75" s="41"/>
      <c r="J75" s="41"/>
      <c r="K75" s="41"/>
      <c r="L75" s="41"/>
      <c r="M75" s="43">
        <f t="shared" si="11"/>
        <v>4972.9000000000005</v>
      </c>
      <c r="N75" s="16">
        <f t="shared" si="12"/>
        <v>54701.9</v>
      </c>
    </row>
    <row r="76" spans="1:14" s="11" customFormat="1" ht="12">
      <c r="A76" s="96" t="s">
        <v>84</v>
      </c>
      <c r="B76" s="115">
        <v>8</v>
      </c>
      <c r="C76" s="26"/>
      <c r="D76" s="26" t="s">
        <v>78</v>
      </c>
      <c r="E76" s="43">
        <v>49729</v>
      </c>
      <c r="F76" s="43">
        <f>E76*B76</f>
        <v>397832</v>
      </c>
      <c r="G76" s="41"/>
      <c r="H76" s="41"/>
      <c r="I76" s="41"/>
      <c r="J76" s="41"/>
      <c r="K76" s="43">
        <f>F76*32%</f>
        <v>127306.24000000001</v>
      </c>
      <c r="L76" s="41"/>
      <c r="M76" s="43">
        <f>F76*10%</f>
        <v>39783.200000000004</v>
      </c>
      <c r="N76" s="16">
        <f>M76+L76+K76+J76+I76+H76+G76+F76</f>
        <v>564921.43999999994</v>
      </c>
    </row>
    <row r="77" spans="1:14" s="11" customFormat="1" ht="12">
      <c r="A77" s="96" t="s">
        <v>82</v>
      </c>
      <c r="B77" s="114">
        <v>3</v>
      </c>
      <c r="C77" s="26"/>
      <c r="D77" s="26" t="s">
        <v>47</v>
      </c>
      <c r="E77" s="43">
        <v>49021</v>
      </c>
      <c r="F77" s="43">
        <f t="shared" si="10"/>
        <v>147063</v>
      </c>
      <c r="G77" s="41"/>
      <c r="H77" s="41"/>
      <c r="I77" s="41"/>
      <c r="J77" s="41"/>
      <c r="K77" s="41"/>
      <c r="L77" s="41"/>
      <c r="M77" s="43">
        <f t="shared" si="11"/>
        <v>14706.300000000001</v>
      </c>
      <c r="N77" s="16">
        <f t="shared" si="12"/>
        <v>161769.29999999999</v>
      </c>
    </row>
    <row r="78" spans="1:14" s="11" customFormat="1" ht="12">
      <c r="A78" s="96" t="s">
        <v>83</v>
      </c>
      <c r="B78" s="114">
        <v>2</v>
      </c>
      <c r="C78" s="26"/>
      <c r="D78" s="26" t="s">
        <v>47</v>
      </c>
      <c r="E78" s="43">
        <v>49021</v>
      </c>
      <c r="F78" s="43">
        <f t="shared" si="10"/>
        <v>98042</v>
      </c>
      <c r="G78" s="41"/>
      <c r="H78" s="41"/>
      <c r="I78" s="41"/>
      <c r="J78" s="41"/>
      <c r="K78" s="41"/>
      <c r="L78" s="41"/>
      <c r="M78" s="43">
        <f t="shared" si="11"/>
        <v>9804.2000000000007</v>
      </c>
      <c r="N78" s="16">
        <f t="shared" si="12"/>
        <v>107846.2</v>
      </c>
    </row>
    <row r="79" spans="1:14" s="11" customFormat="1" ht="12">
      <c r="A79" s="96" t="s">
        <v>103</v>
      </c>
      <c r="B79" s="115">
        <v>2</v>
      </c>
      <c r="C79" s="26"/>
      <c r="D79" s="26" t="s">
        <v>47</v>
      </c>
      <c r="E79" s="43">
        <v>49021</v>
      </c>
      <c r="F79" s="43">
        <f t="shared" si="10"/>
        <v>98042</v>
      </c>
      <c r="G79" s="41"/>
      <c r="H79" s="41"/>
      <c r="I79" s="41"/>
      <c r="J79" s="41"/>
      <c r="K79" s="41"/>
      <c r="L79" s="41"/>
      <c r="M79" s="43">
        <f t="shared" si="11"/>
        <v>9804.2000000000007</v>
      </c>
      <c r="N79" s="16">
        <f t="shared" si="12"/>
        <v>107846.2</v>
      </c>
    </row>
    <row r="80" spans="1:14" s="11" customFormat="1" thickBot="1">
      <c r="A80" s="99" t="s">
        <v>20</v>
      </c>
      <c r="B80" s="124">
        <f>B15+B26+B46+B60+B65</f>
        <v>89</v>
      </c>
      <c r="C80" s="22"/>
      <c r="D80" s="18"/>
      <c r="E80" s="44"/>
      <c r="F80" s="42">
        <f t="shared" ref="F80:K80" si="13">F15+F26+F46+F60+F65</f>
        <v>5759849</v>
      </c>
      <c r="G80" s="42">
        <f t="shared" si="13"/>
        <v>0</v>
      </c>
      <c r="H80" s="42">
        <f t="shared" si="13"/>
        <v>46012</v>
      </c>
      <c r="I80" s="42">
        <f t="shared" si="13"/>
        <v>5309</v>
      </c>
      <c r="J80" s="42">
        <f t="shared" si="13"/>
        <v>88485</v>
      </c>
      <c r="K80" s="42">
        <f t="shared" si="13"/>
        <v>127306.24000000001</v>
      </c>
      <c r="L80" s="42"/>
      <c r="M80" s="42">
        <f>M15+M26+M46+M60+M65</f>
        <v>575984.90000000014</v>
      </c>
      <c r="N80" s="31">
        <f>F80+G80+H80+I80+J80+K80+L80+M80</f>
        <v>6602946.1400000006</v>
      </c>
    </row>
    <row r="81" spans="1:14" s="11" customFormat="1" ht="12">
      <c r="A81" s="32"/>
      <c r="B81" s="33"/>
      <c r="C81" s="34"/>
      <c r="D81" s="33"/>
      <c r="E81" s="35"/>
      <c r="F81" s="36"/>
      <c r="G81" s="33"/>
      <c r="H81" s="33"/>
      <c r="I81" s="36"/>
      <c r="J81" s="33"/>
      <c r="K81" s="33"/>
      <c r="L81" s="33"/>
      <c r="M81" s="36"/>
      <c r="N81" s="37"/>
    </row>
    <row r="83" spans="1:14">
      <c r="A83" s="3" t="s">
        <v>115</v>
      </c>
      <c r="E83" s="3" t="s">
        <v>112</v>
      </c>
      <c r="F83" s="3"/>
      <c r="H83" s="3"/>
      <c r="I83" s="3"/>
      <c r="J83" s="3"/>
      <c r="K83" s="3"/>
      <c r="L83" s="3"/>
    </row>
  </sheetData>
  <mergeCells count="15">
    <mergeCell ref="K2:N3"/>
    <mergeCell ref="K4:N4"/>
    <mergeCell ref="A9:N9"/>
    <mergeCell ref="A12:A13"/>
    <mergeCell ref="B12:B13"/>
    <mergeCell ref="A2:C3"/>
    <mergeCell ref="A6:N6"/>
    <mergeCell ref="C12:C13"/>
    <mergeCell ref="D12:D13"/>
    <mergeCell ref="E12:E13"/>
    <mergeCell ref="F12:F13"/>
    <mergeCell ref="G12:G13"/>
    <mergeCell ref="H12:K12"/>
    <mergeCell ref="L12:M12"/>
    <mergeCell ref="N12:N13"/>
  </mergeCells>
  <pageMargins left="0.6692913385826772" right="0.19685039370078741" top="0.47244094488188981" bottom="0.3149606299212598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topLeftCell="A23" zoomScale="130" zoomScaleNormal="80" zoomScaleSheetLayoutView="130" workbookViewId="0">
      <selection activeCell="E50" sqref="E50:N50"/>
    </sheetView>
  </sheetViews>
  <sheetFormatPr defaultColWidth="9.140625" defaultRowHeight="12.75"/>
  <cols>
    <col min="1" max="1" width="34.5703125" style="100" customWidth="1"/>
    <col min="2" max="2" width="13" style="2" customWidth="1"/>
    <col min="3" max="3" width="11.5703125" style="2" customWidth="1"/>
    <col min="4" max="4" width="12.28515625" style="2" customWidth="1"/>
    <col min="5" max="5" width="13.7109375" style="2" customWidth="1"/>
    <col min="6" max="6" width="12.140625" style="2" customWidth="1"/>
    <col min="7" max="7" width="7.5703125" style="2" customWidth="1"/>
    <col min="8" max="8" width="7" style="2" customWidth="1"/>
    <col min="9" max="9" width="7.42578125" style="2" customWidth="1"/>
    <col min="10" max="10" width="8.140625" style="2" customWidth="1"/>
    <col min="11" max="11" width="7.42578125" style="2" customWidth="1"/>
    <col min="12" max="12" width="6.7109375" style="2" customWidth="1"/>
    <col min="13" max="13" width="12.140625" style="2" customWidth="1"/>
    <col min="14" max="14" width="13.140625" style="2" customWidth="1"/>
    <col min="15" max="16384" width="9.140625" style="2"/>
  </cols>
  <sheetData>
    <row r="1" spans="1:14" customFormat="1">
      <c r="A1" s="1" t="s">
        <v>28</v>
      </c>
      <c r="B1" s="3"/>
      <c r="C1" s="3"/>
      <c r="D1" s="2"/>
      <c r="E1" s="2"/>
      <c r="F1" s="3"/>
      <c r="G1" s="63"/>
      <c r="H1" s="63"/>
      <c r="I1" s="63"/>
      <c r="J1" s="63"/>
      <c r="K1" s="63" t="s">
        <v>26</v>
      </c>
      <c r="L1" s="63"/>
      <c r="M1" s="2"/>
      <c r="N1" s="2"/>
    </row>
    <row r="2" spans="1:14" customFormat="1">
      <c r="A2" s="139" t="s">
        <v>130</v>
      </c>
      <c r="B2" s="139"/>
      <c r="C2" s="139"/>
      <c r="D2" s="4"/>
      <c r="E2" s="4"/>
      <c r="F2" s="5"/>
      <c r="G2" s="90"/>
      <c r="H2" s="91"/>
      <c r="I2" s="91"/>
      <c r="J2" s="91"/>
      <c r="K2" s="133" t="s">
        <v>27</v>
      </c>
      <c r="L2" s="133"/>
      <c r="M2" s="133"/>
      <c r="N2" s="133"/>
    </row>
    <row r="3" spans="1:14" customFormat="1" ht="28.5" customHeight="1">
      <c r="A3" s="139"/>
      <c r="B3" s="139"/>
      <c r="C3" s="139"/>
      <c r="D3" s="4"/>
      <c r="E3" s="4"/>
      <c r="F3" s="6"/>
      <c r="G3" s="90"/>
      <c r="H3" s="90"/>
      <c r="I3" s="90"/>
      <c r="J3" s="90"/>
      <c r="K3" s="133"/>
      <c r="L3" s="133"/>
      <c r="M3" s="133"/>
      <c r="N3" s="133"/>
    </row>
    <row r="4" spans="1:14" customFormat="1" ht="15" customHeight="1">
      <c r="A4" s="20" t="s">
        <v>131</v>
      </c>
      <c r="B4" s="8"/>
      <c r="C4" s="8"/>
      <c r="D4" s="2"/>
      <c r="E4" s="2"/>
      <c r="F4" s="2"/>
      <c r="G4" s="62"/>
      <c r="H4" s="90"/>
      <c r="I4" s="90"/>
      <c r="J4" s="90"/>
      <c r="K4" s="133" t="s">
        <v>136</v>
      </c>
      <c r="L4" s="133"/>
      <c r="M4" s="133"/>
      <c r="N4" s="133"/>
    </row>
    <row r="5" spans="1:14">
      <c r="B5" s="9"/>
      <c r="C5" s="8"/>
      <c r="N5" s="7"/>
    </row>
    <row r="6" spans="1:14" ht="15.75">
      <c r="A6" s="140" t="s">
        <v>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5.75">
      <c r="A7" s="101"/>
      <c r="B7" s="28"/>
      <c r="C7" s="29"/>
      <c r="D7" s="28" t="s">
        <v>101</v>
      </c>
      <c r="E7" s="28"/>
      <c r="F7" s="28"/>
      <c r="G7" s="28"/>
      <c r="H7" s="28"/>
      <c r="I7" s="28"/>
      <c r="J7" s="28"/>
      <c r="K7" s="28"/>
      <c r="L7" s="10"/>
      <c r="M7" s="10"/>
      <c r="N7" s="10"/>
    </row>
    <row r="8" spans="1:14" ht="15.75">
      <c r="A8" s="101"/>
      <c r="B8" s="28"/>
      <c r="C8" s="29"/>
      <c r="D8" s="28" t="s">
        <v>102</v>
      </c>
      <c r="E8" s="28"/>
      <c r="F8" s="28"/>
      <c r="G8" s="28"/>
      <c r="H8" s="28"/>
      <c r="I8" s="28"/>
      <c r="J8" s="28"/>
      <c r="K8" s="28"/>
      <c r="L8" s="10"/>
      <c r="M8" s="10"/>
      <c r="N8" s="10"/>
    </row>
    <row r="9" spans="1:14" ht="13.5" customHeight="1">
      <c r="A9" s="134" t="s">
        <v>122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>
      <c r="A10" s="102" t="s">
        <v>116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24</v>
      </c>
      <c r="M10" s="7"/>
      <c r="N10" s="7"/>
    </row>
    <row r="11" spans="1:14" ht="13.5" thickBot="1">
      <c r="A11" s="10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11" customFormat="1" ht="12" customHeight="1">
      <c r="A12" s="153" t="s">
        <v>3</v>
      </c>
      <c r="B12" s="154" t="s">
        <v>4</v>
      </c>
      <c r="C12" s="141" t="s">
        <v>5</v>
      </c>
      <c r="D12" s="143" t="s">
        <v>6</v>
      </c>
      <c r="E12" s="141" t="s">
        <v>7</v>
      </c>
      <c r="F12" s="145" t="s">
        <v>8</v>
      </c>
      <c r="G12" s="147" t="s">
        <v>9</v>
      </c>
      <c r="H12" s="149" t="s">
        <v>10</v>
      </c>
      <c r="I12" s="149"/>
      <c r="J12" s="149"/>
      <c r="K12" s="149"/>
      <c r="L12" s="150" t="s">
        <v>11</v>
      </c>
      <c r="M12" s="160"/>
      <c r="N12" s="161" t="s">
        <v>126</v>
      </c>
    </row>
    <row r="13" spans="1:14" s="11" customFormat="1" ht="216">
      <c r="A13" s="153"/>
      <c r="B13" s="155"/>
      <c r="C13" s="156"/>
      <c r="D13" s="157"/>
      <c r="E13" s="156"/>
      <c r="F13" s="158"/>
      <c r="G13" s="159"/>
      <c r="H13" s="117" t="s">
        <v>22</v>
      </c>
      <c r="I13" s="119" t="s">
        <v>23</v>
      </c>
      <c r="J13" s="119" t="s">
        <v>21</v>
      </c>
      <c r="K13" s="118" t="s">
        <v>25</v>
      </c>
      <c r="L13" s="119" t="s">
        <v>13</v>
      </c>
      <c r="M13" s="120" t="s">
        <v>14</v>
      </c>
      <c r="N13" s="162"/>
    </row>
    <row r="14" spans="1:14" s="11" customFormat="1" ht="16.899999999999999" customHeight="1">
      <c r="A14" s="93" t="s">
        <v>15</v>
      </c>
      <c r="B14" s="122">
        <f>B15+B16</f>
        <v>2</v>
      </c>
      <c r="C14" s="122"/>
      <c r="D14" s="122"/>
      <c r="E14" s="123">
        <f>E15+E16</f>
        <v>221566</v>
      </c>
      <c r="F14" s="123">
        <f t="shared" ref="F14:N14" si="0">F15+F16</f>
        <v>221566</v>
      </c>
      <c r="G14" s="123"/>
      <c r="H14" s="123"/>
      <c r="I14" s="123"/>
      <c r="J14" s="123"/>
      <c r="K14" s="123"/>
      <c r="L14" s="123"/>
      <c r="M14" s="123">
        <f t="shared" si="0"/>
        <v>22156.6</v>
      </c>
      <c r="N14" s="123">
        <f t="shared" si="0"/>
        <v>243722.6</v>
      </c>
    </row>
    <row r="15" spans="1:14" s="11" customFormat="1" ht="12" customHeight="1">
      <c r="A15" s="94" t="s">
        <v>106</v>
      </c>
      <c r="B15" s="47">
        <v>1</v>
      </c>
      <c r="C15" s="23" t="s">
        <v>45</v>
      </c>
      <c r="D15" s="12" t="s">
        <v>86</v>
      </c>
      <c r="E15" s="13">
        <v>116800</v>
      </c>
      <c r="F15" s="13">
        <f t="shared" ref="F15:F16" si="1">E15*B15</f>
        <v>116800</v>
      </c>
      <c r="G15" s="15"/>
      <c r="H15" s="15"/>
      <c r="I15" s="15"/>
      <c r="J15" s="15"/>
      <c r="K15" s="15"/>
      <c r="L15" s="15"/>
      <c r="M15" s="13">
        <f t="shared" ref="M15:M16" si="2">F15*10%</f>
        <v>11680</v>
      </c>
      <c r="N15" s="16">
        <f t="shared" ref="N15:N16" si="3">F15+G15+H15+I15+J15+K15+L15+M15</f>
        <v>128480</v>
      </c>
    </row>
    <row r="16" spans="1:14" s="11" customFormat="1" ht="12" customHeight="1">
      <c r="A16" s="94" t="s">
        <v>120</v>
      </c>
      <c r="B16" s="47">
        <v>1</v>
      </c>
      <c r="C16" s="23" t="s">
        <v>104</v>
      </c>
      <c r="D16" s="12" t="s">
        <v>86</v>
      </c>
      <c r="E16" s="127">
        <v>104766</v>
      </c>
      <c r="F16" s="13">
        <f t="shared" si="1"/>
        <v>104766</v>
      </c>
      <c r="G16" s="15"/>
      <c r="H16" s="15"/>
      <c r="I16" s="15"/>
      <c r="J16" s="15"/>
      <c r="K16" s="15"/>
      <c r="L16" s="15"/>
      <c r="M16" s="13">
        <f t="shared" si="2"/>
        <v>10476.6</v>
      </c>
      <c r="N16" s="16">
        <f t="shared" si="3"/>
        <v>115242.6</v>
      </c>
    </row>
    <row r="17" spans="1:14" s="11" customFormat="1" ht="12">
      <c r="A17" s="121" t="s">
        <v>16</v>
      </c>
      <c r="B17" s="130">
        <f>B18+B20+B19+B21+B22+B23+B25+B24+B26+B27+B28+B29+B30+B31+B32+B34+B35+B36+B46+B47+B48+B49</f>
        <v>24</v>
      </c>
      <c r="C17" s="21"/>
      <c r="D17" s="14"/>
      <c r="E17" s="15">
        <f>E18+E20+E19+E21+E22+E23+E25+E24+E26+E27+E28+E29+E30+E31+E32+E34+E35+E36+E46+E47+E48+E49</f>
        <v>1648475</v>
      </c>
      <c r="F17" s="15">
        <f t="shared" ref="F17:N17" si="4">F18+F20+F19+F21+F22+F23+F25+F24+F26+F27+F28+F29+F30+F31+F32+F34+F35+F36+F46+F47+F48+F49</f>
        <v>1747092.5</v>
      </c>
      <c r="G17" s="15"/>
      <c r="H17" s="15"/>
      <c r="I17" s="15"/>
      <c r="J17" s="15">
        <f t="shared" si="4"/>
        <v>247758</v>
      </c>
      <c r="K17" s="15"/>
      <c r="L17" s="15"/>
      <c r="M17" s="15">
        <f t="shared" si="4"/>
        <v>174709.25000000003</v>
      </c>
      <c r="N17" s="15">
        <f t="shared" si="4"/>
        <v>2169559.75</v>
      </c>
    </row>
    <row r="18" spans="1:14" s="11" customFormat="1" ht="12">
      <c r="A18" s="94" t="s">
        <v>33</v>
      </c>
      <c r="B18" s="47">
        <v>1</v>
      </c>
      <c r="C18" s="23" t="s">
        <v>44</v>
      </c>
      <c r="D18" s="24" t="s">
        <v>88</v>
      </c>
      <c r="E18" s="127">
        <v>87954</v>
      </c>
      <c r="F18" s="13">
        <f>E18*B18</f>
        <v>87954</v>
      </c>
      <c r="G18" s="15"/>
      <c r="H18" s="15"/>
      <c r="I18" s="15"/>
      <c r="J18" s="15"/>
      <c r="K18" s="15"/>
      <c r="L18" s="15"/>
      <c r="M18" s="13">
        <f>F18*10%</f>
        <v>8795.4</v>
      </c>
      <c r="N18" s="16">
        <f>M18+L18+K18+J18+I18+H18+G18+F18</f>
        <v>96749.4</v>
      </c>
    </row>
    <row r="19" spans="1:14" s="11" customFormat="1" ht="12">
      <c r="A19" s="94" t="s">
        <v>34</v>
      </c>
      <c r="B19" s="47">
        <v>3</v>
      </c>
      <c r="C19" s="23" t="s">
        <v>38</v>
      </c>
      <c r="D19" s="24" t="s">
        <v>93</v>
      </c>
      <c r="E19" s="13">
        <v>72558</v>
      </c>
      <c r="F19" s="13">
        <f t="shared" ref="F19:F27" si="5">E19*B19</f>
        <v>217674</v>
      </c>
      <c r="G19" s="15"/>
      <c r="H19" s="15"/>
      <c r="I19" s="15"/>
      <c r="J19" s="13">
        <f>17697*B19</f>
        <v>53091</v>
      </c>
      <c r="K19" s="15"/>
      <c r="L19" s="15"/>
      <c r="M19" s="13">
        <f t="shared" ref="M19:M36" si="6">F19*10%</f>
        <v>21767.4</v>
      </c>
      <c r="N19" s="16">
        <f>M19+L19+K19+J19+I19+H19+G19+F19</f>
        <v>292532.40000000002</v>
      </c>
    </row>
    <row r="20" spans="1:14" s="11" customFormat="1" ht="12">
      <c r="A20" s="94" t="s">
        <v>34</v>
      </c>
      <c r="B20" s="47">
        <v>1</v>
      </c>
      <c r="C20" s="23" t="s">
        <v>40</v>
      </c>
      <c r="D20" s="24" t="s">
        <v>93</v>
      </c>
      <c r="E20" s="13">
        <v>74150</v>
      </c>
      <c r="F20" s="13">
        <f t="shared" ref="F20" si="7">E20*B20</f>
        <v>74150</v>
      </c>
      <c r="G20" s="15"/>
      <c r="H20" s="15"/>
      <c r="I20" s="15"/>
      <c r="J20" s="13">
        <f t="shared" ref="J20" si="8">17697*B20</f>
        <v>17697</v>
      </c>
      <c r="K20" s="15"/>
      <c r="L20" s="15"/>
      <c r="M20" s="13">
        <f t="shared" ref="M20" si="9">F20*10%</f>
        <v>7415</v>
      </c>
      <c r="N20" s="16">
        <f t="shared" ref="N20" si="10">M20+L20+K20+J20+I20+H20+G20+F20</f>
        <v>99262</v>
      </c>
    </row>
    <row r="21" spans="1:14" s="11" customFormat="1" ht="12">
      <c r="A21" s="94" t="s">
        <v>34</v>
      </c>
      <c r="B21" s="47">
        <v>1</v>
      </c>
      <c r="C21" s="23" t="s">
        <v>54</v>
      </c>
      <c r="D21" s="24" t="s">
        <v>93</v>
      </c>
      <c r="E21" s="13">
        <v>74858</v>
      </c>
      <c r="F21" s="13">
        <f t="shared" si="5"/>
        <v>74858</v>
      </c>
      <c r="G21" s="15"/>
      <c r="H21" s="15"/>
      <c r="I21" s="15"/>
      <c r="J21" s="13">
        <f t="shared" ref="J21:J27" si="11">17697*B21</f>
        <v>17697</v>
      </c>
      <c r="K21" s="15"/>
      <c r="L21" s="15"/>
      <c r="M21" s="13">
        <f t="shared" si="6"/>
        <v>7485.8</v>
      </c>
      <c r="N21" s="16">
        <f t="shared" ref="N21:N36" si="12">M21+L21+K21+J21+I21+H21+G21+F21</f>
        <v>100040.8</v>
      </c>
    </row>
    <row r="22" spans="1:14" s="11" customFormat="1" ht="12">
      <c r="A22" s="94" t="s">
        <v>34</v>
      </c>
      <c r="B22" s="47">
        <v>1</v>
      </c>
      <c r="C22" s="23" t="s">
        <v>36</v>
      </c>
      <c r="D22" s="24" t="s">
        <v>93</v>
      </c>
      <c r="E22" s="13">
        <v>76628</v>
      </c>
      <c r="F22" s="13">
        <f t="shared" ref="F22" si="13">E22*B22</f>
        <v>76628</v>
      </c>
      <c r="G22" s="15"/>
      <c r="H22" s="15"/>
      <c r="I22" s="15"/>
      <c r="J22" s="13">
        <f t="shared" ref="J22" si="14">17697*B22</f>
        <v>17697</v>
      </c>
      <c r="K22" s="15"/>
      <c r="L22" s="15"/>
      <c r="M22" s="13">
        <f t="shared" ref="M22" si="15">F22*10%</f>
        <v>7662.8</v>
      </c>
      <c r="N22" s="16">
        <f t="shared" ref="N22" si="16">M22+L22+K22+J22+I22+H22+G22+F22</f>
        <v>101987.8</v>
      </c>
    </row>
    <row r="23" spans="1:14" s="11" customFormat="1" ht="12">
      <c r="A23" s="94" t="s">
        <v>34</v>
      </c>
      <c r="B23" s="47">
        <v>1</v>
      </c>
      <c r="C23" s="23" t="s">
        <v>44</v>
      </c>
      <c r="D23" s="24" t="s">
        <v>93</v>
      </c>
      <c r="E23" s="13">
        <v>81229</v>
      </c>
      <c r="F23" s="13">
        <f t="shared" ref="F23" si="17">E23*B23</f>
        <v>81229</v>
      </c>
      <c r="G23" s="15"/>
      <c r="H23" s="15"/>
      <c r="I23" s="15"/>
      <c r="J23" s="13">
        <f t="shared" ref="J23" si="18">17697*B23</f>
        <v>17697</v>
      </c>
      <c r="K23" s="15"/>
      <c r="L23" s="15"/>
      <c r="M23" s="13">
        <f t="shared" ref="M23" si="19">F23*10%</f>
        <v>8122.9000000000005</v>
      </c>
      <c r="N23" s="16">
        <f t="shared" ref="N23" si="20">M23+L23+K23+J23+I23+H23+G23+F23</f>
        <v>107048.9</v>
      </c>
    </row>
    <row r="24" spans="1:14" s="11" customFormat="1" ht="12">
      <c r="A24" s="94" t="s">
        <v>34</v>
      </c>
      <c r="B24" s="47">
        <v>0.5</v>
      </c>
      <c r="C24" s="23" t="s">
        <v>44</v>
      </c>
      <c r="D24" s="24" t="s">
        <v>90</v>
      </c>
      <c r="E24" s="13">
        <v>92732</v>
      </c>
      <c r="F24" s="13">
        <f t="shared" si="5"/>
        <v>46366</v>
      </c>
      <c r="G24" s="15"/>
      <c r="H24" s="15"/>
      <c r="I24" s="15"/>
      <c r="J24" s="13">
        <f>17697*B24</f>
        <v>8848.5</v>
      </c>
      <c r="K24" s="15"/>
      <c r="L24" s="15"/>
      <c r="M24" s="13">
        <f t="shared" si="6"/>
        <v>4636.6000000000004</v>
      </c>
      <c r="N24" s="16">
        <f>M24+L24+K24+J24+I24+H24+G24+F24</f>
        <v>59851.1</v>
      </c>
    </row>
    <row r="25" spans="1:14" s="11" customFormat="1" ht="12">
      <c r="A25" s="94" t="s">
        <v>34</v>
      </c>
      <c r="B25" s="47">
        <v>1</v>
      </c>
      <c r="C25" s="23" t="s">
        <v>37</v>
      </c>
      <c r="D25" s="24" t="s">
        <v>91</v>
      </c>
      <c r="E25" s="13">
        <v>86007</v>
      </c>
      <c r="F25" s="13">
        <f t="shared" si="5"/>
        <v>86007</v>
      </c>
      <c r="G25" s="15"/>
      <c r="H25" s="15"/>
      <c r="I25" s="15"/>
      <c r="J25" s="13">
        <f t="shared" ref="J25" si="21">17697*B25</f>
        <v>17697</v>
      </c>
      <c r="K25" s="15"/>
      <c r="L25" s="15"/>
      <c r="M25" s="13">
        <f t="shared" si="6"/>
        <v>8600.7000000000007</v>
      </c>
      <c r="N25" s="16">
        <f t="shared" ref="N25" si="22">M25+L25+K25+J25+I25+H25+G25+F25</f>
        <v>112304.7</v>
      </c>
    </row>
    <row r="26" spans="1:14" s="11" customFormat="1" ht="12">
      <c r="A26" s="94" t="s">
        <v>34</v>
      </c>
      <c r="B26" s="47">
        <v>1</v>
      </c>
      <c r="C26" s="23" t="s">
        <v>35</v>
      </c>
      <c r="D26" s="24" t="s">
        <v>91</v>
      </c>
      <c r="E26" s="13">
        <v>87600</v>
      </c>
      <c r="F26" s="13">
        <f t="shared" ref="F26" si="23">E26*B26</f>
        <v>87600</v>
      </c>
      <c r="G26" s="15"/>
      <c r="H26" s="15"/>
      <c r="I26" s="15"/>
      <c r="J26" s="13">
        <f t="shared" ref="J26" si="24">17697*B26</f>
        <v>17697</v>
      </c>
      <c r="K26" s="15"/>
      <c r="L26" s="15"/>
      <c r="M26" s="13">
        <f t="shared" ref="M26" si="25">F26*10%</f>
        <v>8760</v>
      </c>
      <c r="N26" s="16">
        <f t="shared" ref="N26" si="26">M26+L26+K26+J26+I26+H26+G26+F26</f>
        <v>114057</v>
      </c>
    </row>
    <row r="27" spans="1:14" s="46" customFormat="1" ht="12">
      <c r="A27" s="94" t="s">
        <v>34</v>
      </c>
      <c r="B27" s="47">
        <v>1</v>
      </c>
      <c r="C27" s="23" t="s">
        <v>37</v>
      </c>
      <c r="D27" s="24" t="s">
        <v>92</v>
      </c>
      <c r="E27" s="13">
        <v>85123</v>
      </c>
      <c r="F27" s="13">
        <f t="shared" si="5"/>
        <v>85123</v>
      </c>
      <c r="G27" s="15"/>
      <c r="H27" s="15"/>
      <c r="I27" s="15"/>
      <c r="J27" s="13">
        <f t="shared" si="11"/>
        <v>17697</v>
      </c>
      <c r="K27" s="15"/>
      <c r="L27" s="15"/>
      <c r="M27" s="13">
        <f t="shared" si="6"/>
        <v>8512.3000000000011</v>
      </c>
      <c r="N27" s="16">
        <f t="shared" si="12"/>
        <v>111332.3</v>
      </c>
    </row>
    <row r="28" spans="1:14" s="46" customFormat="1" ht="12">
      <c r="A28" s="94" t="s">
        <v>34</v>
      </c>
      <c r="B28" s="47">
        <v>0.5</v>
      </c>
      <c r="C28" s="23" t="s">
        <v>44</v>
      </c>
      <c r="D28" s="24" t="s">
        <v>92</v>
      </c>
      <c r="E28" s="13">
        <v>88308</v>
      </c>
      <c r="F28" s="13">
        <f t="shared" ref="F28" si="27">E28*B28</f>
        <v>44154</v>
      </c>
      <c r="G28" s="15"/>
      <c r="H28" s="15"/>
      <c r="I28" s="15"/>
      <c r="J28" s="13">
        <f t="shared" ref="J28" si="28">17697*B28</f>
        <v>8848.5</v>
      </c>
      <c r="K28" s="15"/>
      <c r="L28" s="15"/>
      <c r="M28" s="13">
        <f t="shared" ref="M28" si="29">F28*10%</f>
        <v>4415.4000000000005</v>
      </c>
      <c r="N28" s="16">
        <f t="shared" ref="N28" si="30">M28+L28+K28+J28+I28+H28+G28+F28</f>
        <v>57417.9</v>
      </c>
    </row>
    <row r="29" spans="1:14" s="46" customFormat="1" ht="12">
      <c r="A29" s="94" t="s">
        <v>34</v>
      </c>
      <c r="B29" s="47">
        <v>3</v>
      </c>
      <c r="C29" s="23" t="s">
        <v>38</v>
      </c>
      <c r="D29" s="24" t="s">
        <v>94</v>
      </c>
      <c r="E29" s="13">
        <v>58754</v>
      </c>
      <c r="F29" s="13">
        <f t="shared" ref="F29" si="31">E29*B29</f>
        <v>176262</v>
      </c>
      <c r="G29" s="15"/>
      <c r="H29" s="15"/>
      <c r="I29" s="15"/>
      <c r="J29" s="13">
        <f>17697*B29</f>
        <v>53091</v>
      </c>
      <c r="K29" s="15"/>
      <c r="L29" s="15"/>
      <c r="M29" s="13">
        <f t="shared" ref="M29" si="32">F29*10%</f>
        <v>17626.2</v>
      </c>
      <c r="N29" s="16">
        <f t="shared" ref="N29" si="33">M29+L29+K29+J29+I29+H29+G29+F29</f>
        <v>246979.20000000001</v>
      </c>
    </row>
    <row r="30" spans="1:14" s="11" customFormat="1" ht="12">
      <c r="A30" s="94" t="s">
        <v>113</v>
      </c>
      <c r="B30" s="47">
        <v>1</v>
      </c>
      <c r="C30" s="23" t="s">
        <v>35</v>
      </c>
      <c r="D30" s="24" t="s">
        <v>89</v>
      </c>
      <c r="E30" s="13">
        <v>70788</v>
      </c>
      <c r="F30" s="13">
        <f>E30*B30</f>
        <v>70788</v>
      </c>
      <c r="G30" s="15"/>
      <c r="H30" s="15"/>
      <c r="I30" s="15"/>
      <c r="J30" s="15"/>
      <c r="K30" s="15"/>
      <c r="L30" s="15"/>
      <c r="M30" s="13">
        <f>F30*10%</f>
        <v>7078.8</v>
      </c>
      <c r="N30" s="16">
        <f>M30+L30+K30+J30+I30+H30+G30+F30</f>
        <v>77866.8</v>
      </c>
    </row>
    <row r="31" spans="1:14" s="11" customFormat="1" ht="13.15" customHeight="1">
      <c r="A31" s="126" t="s">
        <v>111</v>
      </c>
      <c r="B31" s="47">
        <v>1</v>
      </c>
      <c r="C31" s="23" t="s">
        <v>41</v>
      </c>
      <c r="D31" s="24" t="s">
        <v>95</v>
      </c>
      <c r="E31" s="13">
        <v>72027</v>
      </c>
      <c r="F31" s="13">
        <f>E31*B31</f>
        <v>72027</v>
      </c>
      <c r="G31" s="15"/>
      <c r="H31" s="15"/>
      <c r="I31" s="15"/>
      <c r="J31" s="15"/>
      <c r="K31" s="15"/>
      <c r="L31" s="15"/>
      <c r="M31" s="13">
        <f>F31*10%</f>
        <v>7202.7000000000007</v>
      </c>
      <c r="N31" s="16">
        <f>M31+L31+K31+J31+I31+H31+G31+F31</f>
        <v>79229.7</v>
      </c>
    </row>
    <row r="32" spans="1:14" s="11" customFormat="1" ht="14.25" customHeight="1">
      <c r="A32" s="94" t="s">
        <v>52</v>
      </c>
      <c r="B32" s="47">
        <v>1</v>
      </c>
      <c r="C32" s="23" t="s">
        <v>38</v>
      </c>
      <c r="D32" s="24" t="s">
        <v>89</v>
      </c>
      <c r="E32" s="13">
        <v>62293</v>
      </c>
      <c r="F32" s="13">
        <f>E32*B32</f>
        <v>62293</v>
      </c>
      <c r="G32" s="15"/>
      <c r="H32" s="15"/>
      <c r="I32" s="15"/>
      <c r="J32" s="15"/>
      <c r="K32" s="15"/>
      <c r="L32" s="15"/>
      <c r="M32" s="13">
        <f>F32*10%</f>
        <v>6229.3</v>
      </c>
      <c r="N32" s="16">
        <f>M32+L32+K32+J32+I32+H32+G32+F32</f>
        <v>68522.3</v>
      </c>
    </row>
    <row r="33" spans="1:14" s="11" customFormat="1" ht="12" hidden="1">
      <c r="A33" s="94"/>
      <c r="B33" s="47"/>
      <c r="C33" s="23"/>
      <c r="D33" s="24"/>
      <c r="E33" s="13"/>
      <c r="F33" s="13">
        <f t="shared" ref="F33:F36" si="34">E33*B33</f>
        <v>0</v>
      </c>
      <c r="G33" s="15"/>
      <c r="H33" s="15"/>
      <c r="I33" s="15"/>
      <c r="J33" s="15"/>
      <c r="K33" s="15"/>
      <c r="L33" s="15"/>
      <c r="M33" s="13"/>
      <c r="N33" s="16"/>
    </row>
    <row r="34" spans="1:14" s="11" customFormat="1" ht="14.25" customHeight="1">
      <c r="A34" s="94" t="s">
        <v>52</v>
      </c>
      <c r="B34" s="47">
        <v>1</v>
      </c>
      <c r="C34" s="23" t="s">
        <v>39</v>
      </c>
      <c r="D34" s="24" t="s">
        <v>89</v>
      </c>
      <c r="E34" s="13">
        <v>63355</v>
      </c>
      <c r="F34" s="13">
        <f>E34*B34</f>
        <v>63355</v>
      </c>
      <c r="G34" s="15"/>
      <c r="H34" s="15"/>
      <c r="I34" s="15"/>
      <c r="J34" s="15"/>
      <c r="K34" s="15"/>
      <c r="L34" s="15"/>
      <c r="M34" s="13">
        <f>F34*10%</f>
        <v>6335.5</v>
      </c>
      <c r="N34" s="16">
        <f>M34+L34+K34+J34+I34+H34+G34+F34</f>
        <v>69690.5</v>
      </c>
    </row>
    <row r="35" spans="1:14" s="11" customFormat="1" ht="12">
      <c r="A35" s="94" t="s">
        <v>43</v>
      </c>
      <c r="B35" s="48">
        <v>1.25</v>
      </c>
      <c r="C35" s="23" t="s">
        <v>44</v>
      </c>
      <c r="D35" s="24" t="s">
        <v>119</v>
      </c>
      <c r="E35" s="127">
        <v>73620</v>
      </c>
      <c r="F35" s="13">
        <f>E35*B35</f>
        <v>92025</v>
      </c>
      <c r="G35" s="15"/>
      <c r="H35" s="15"/>
      <c r="I35" s="15"/>
      <c r="J35" s="15"/>
      <c r="K35" s="15"/>
      <c r="L35" s="15"/>
      <c r="M35" s="13">
        <f>F35*10%</f>
        <v>9202.5</v>
      </c>
      <c r="N35" s="16">
        <f>M35+L35+K35+J35+I35+H35+G35+F35</f>
        <v>101227.5</v>
      </c>
    </row>
    <row r="36" spans="1:14" s="11" customFormat="1" ht="12">
      <c r="A36" s="94" t="s">
        <v>43</v>
      </c>
      <c r="B36" s="48">
        <v>0.25</v>
      </c>
      <c r="C36" s="23" t="s">
        <v>132</v>
      </c>
      <c r="D36" s="24" t="s">
        <v>89</v>
      </c>
      <c r="E36" s="13">
        <v>74150</v>
      </c>
      <c r="F36" s="13">
        <f t="shared" si="34"/>
        <v>18537.5</v>
      </c>
      <c r="G36" s="15"/>
      <c r="H36" s="15"/>
      <c r="I36" s="15"/>
      <c r="J36" s="15"/>
      <c r="K36" s="15"/>
      <c r="L36" s="15"/>
      <c r="M36" s="13">
        <f t="shared" si="6"/>
        <v>1853.75</v>
      </c>
      <c r="N36" s="16">
        <f t="shared" si="12"/>
        <v>20391.25</v>
      </c>
    </row>
    <row r="37" spans="1:14" s="11" customFormat="1" ht="12" hidden="1">
      <c r="A37" s="94"/>
      <c r="B37" s="48"/>
      <c r="C37" s="23"/>
      <c r="D37" s="24"/>
      <c r="E37" s="13"/>
      <c r="F37" s="13"/>
      <c r="G37" s="15"/>
      <c r="H37" s="15"/>
      <c r="I37" s="15"/>
      <c r="J37" s="15"/>
      <c r="K37" s="15"/>
      <c r="L37" s="15"/>
      <c r="M37" s="13"/>
      <c r="N37" s="16"/>
    </row>
    <row r="38" spans="1:14" s="11" customFormat="1" ht="12" hidden="1">
      <c r="A38" s="94"/>
      <c r="B38" s="48"/>
      <c r="C38" s="23"/>
      <c r="D38" s="24"/>
      <c r="E38" s="13"/>
      <c r="F38" s="13"/>
      <c r="G38" s="15"/>
      <c r="H38" s="15"/>
      <c r="I38" s="15"/>
      <c r="J38" s="15"/>
      <c r="K38" s="15"/>
      <c r="L38" s="15"/>
      <c r="M38" s="13"/>
      <c r="N38" s="16"/>
    </row>
    <row r="39" spans="1:14" s="11" customFormat="1" ht="12" hidden="1">
      <c r="A39" s="94"/>
      <c r="B39" s="48"/>
      <c r="C39" s="23"/>
      <c r="D39" s="24"/>
      <c r="E39" s="13"/>
      <c r="F39" s="13"/>
      <c r="G39" s="15"/>
      <c r="H39" s="15"/>
      <c r="I39" s="15"/>
      <c r="J39" s="15"/>
      <c r="K39" s="15"/>
      <c r="L39" s="15"/>
      <c r="M39" s="13"/>
      <c r="N39" s="16"/>
    </row>
    <row r="40" spans="1:14" s="11" customFormat="1" ht="12" hidden="1">
      <c r="A40" s="94"/>
      <c r="B40" s="48"/>
      <c r="C40" s="23"/>
      <c r="D40" s="24"/>
      <c r="E40" s="13"/>
      <c r="F40" s="13"/>
      <c r="G40" s="15"/>
      <c r="H40" s="15"/>
      <c r="I40" s="15"/>
      <c r="J40" s="15"/>
      <c r="K40" s="15"/>
      <c r="L40" s="15"/>
      <c r="M40" s="13"/>
      <c r="N40" s="16"/>
    </row>
    <row r="41" spans="1:14" s="11" customFormat="1" ht="12" hidden="1">
      <c r="A41" s="94"/>
      <c r="B41" s="48"/>
      <c r="C41" s="23"/>
      <c r="D41" s="24"/>
      <c r="E41" s="13"/>
      <c r="F41" s="13"/>
      <c r="G41" s="15"/>
      <c r="H41" s="15"/>
      <c r="I41" s="15"/>
      <c r="J41" s="15"/>
      <c r="K41" s="15"/>
      <c r="L41" s="15"/>
      <c r="M41" s="13"/>
      <c r="N41" s="16"/>
    </row>
    <row r="42" spans="1:14" s="11" customFormat="1" ht="12" hidden="1">
      <c r="A42" s="94"/>
      <c r="B42" s="48"/>
      <c r="C42" s="23"/>
      <c r="D42" s="24"/>
      <c r="E42" s="13"/>
      <c r="F42" s="13"/>
      <c r="G42" s="15"/>
      <c r="H42" s="15"/>
      <c r="I42" s="15"/>
      <c r="J42" s="15"/>
      <c r="K42" s="15"/>
      <c r="L42" s="15"/>
      <c r="M42" s="13"/>
      <c r="N42" s="16"/>
    </row>
    <row r="43" spans="1:14" s="11" customFormat="1" ht="12" hidden="1">
      <c r="A43" s="94"/>
      <c r="B43" s="48"/>
      <c r="C43" s="23"/>
      <c r="D43" s="24"/>
      <c r="E43" s="13"/>
      <c r="F43" s="13"/>
      <c r="G43" s="15"/>
      <c r="H43" s="15"/>
      <c r="I43" s="15"/>
      <c r="J43" s="15"/>
      <c r="K43" s="15"/>
      <c r="L43" s="15"/>
      <c r="M43" s="13"/>
      <c r="N43" s="16"/>
    </row>
    <row r="44" spans="1:14" s="11" customFormat="1" ht="12" hidden="1">
      <c r="A44" s="94"/>
      <c r="B44" s="48"/>
      <c r="C44" s="23"/>
      <c r="D44" s="24"/>
      <c r="E44" s="13"/>
      <c r="F44" s="13"/>
      <c r="G44" s="15"/>
      <c r="H44" s="15"/>
      <c r="I44" s="15"/>
      <c r="J44" s="15"/>
      <c r="K44" s="15"/>
      <c r="L44" s="15"/>
      <c r="M44" s="13"/>
      <c r="N44" s="16"/>
    </row>
    <row r="45" spans="1:14" s="11" customFormat="1" ht="12" hidden="1">
      <c r="A45" s="94"/>
      <c r="B45" s="48"/>
      <c r="C45" s="23"/>
      <c r="D45" s="24"/>
      <c r="E45" s="13"/>
      <c r="F45" s="13"/>
      <c r="G45" s="15"/>
      <c r="H45" s="15"/>
      <c r="I45" s="15"/>
      <c r="J45" s="15"/>
      <c r="K45" s="15"/>
      <c r="L45" s="15"/>
      <c r="M45" s="13"/>
      <c r="N45" s="16"/>
    </row>
    <row r="46" spans="1:14" s="11" customFormat="1" ht="12">
      <c r="A46" s="94" t="s">
        <v>55</v>
      </c>
      <c r="B46" s="47">
        <v>1</v>
      </c>
      <c r="C46" s="23" t="s">
        <v>39</v>
      </c>
      <c r="D46" s="24" t="s">
        <v>98</v>
      </c>
      <c r="E46" s="127">
        <v>73266</v>
      </c>
      <c r="F46" s="13">
        <f>E46*B46</f>
        <v>73266</v>
      </c>
      <c r="G46" s="15"/>
      <c r="H46" s="15"/>
      <c r="I46" s="15"/>
      <c r="J46" s="15"/>
      <c r="K46" s="15"/>
      <c r="L46" s="15"/>
      <c r="M46" s="13">
        <f>F46*10%</f>
        <v>7326.6</v>
      </c>
      <c r="N46" s="16">
        <f>M46+L46+K46+J46+I46+H46+G46+F46</f>
        <v>80592.600000000006</v>
      </c>
    </row>
    <row r="47" spans="1:14" s="11" customFormat="1" ht="12">
      <c r="A47" s="94" t="s">
        <v>59</v>
      </c>
      <c r="B47" s="47">
        <v>1</v>
      </c>
      <c r="C47" s="23" t="s">
        <v>38</v>
      </c>
      <c r="D47" s="24" t="s">
        <v>99</v>
      </c>
      <c r="E47" s="13">
        <v>58577</v>
      </c>
      <c r="F47" s="13">
        <f>E47*B47</f>
        <v>58577</v>
      </c>
      <c r="G47" s="15"/>
      <c r="H47" s="15"/>
      <c r="I47" s="15"/>
      <c r="J47" s="15"/>
      <c r="K47" s="15"/>
      <c r="L47" s="15"/>
      <c r="M47" s="13">
        <f>F47*10%</f>
        <v>5857.7000000000007</v>
      </c>
      <c r="N47" s="16">
        <f>M47+L47+K47+J47+I47+H47+G47+F47</f>
        <v>64434.7</v>
      </c>
    </row>
    <row r="48" spans="1:14" s="11" customFormat="1" ht="12">
      <c r="A48" s="126" t="s">
        <v>128</v>
      </c>
      <c r="B48" s="47">
        <v>0.5</v>
      </c>
      <c r="C48" s="128" t="s">
        <v>38</v>
      </c>
      <c r="D48" s="24" t="s">
        <v>98</v>
      </c>
      <c r="E48" s="13">
        <v>72558</v>
      </c>
      <c r="F48" s="13">
        <f>E48*B48</f>
        <v>36279</v>
      </c>
      <c r="G48" s="15"/>
      <c r="H48" s="15"/>
      <c r="I48" s="15"/>
      <c r="J48" s="15"/>
      <c r="K48" s="15"/>
      <c r="L48" s="15"/>
      <c r="M48" s="13">
        <f>F48*10%</f>
        <v>3627.9</v>
      </c>
      <c r="N48" s="16">
        <f>M48+L48+K48+J48+I48+H48+G48+F48</f>
        <v>39906.9</v>
      </c>
    </row>
    <row r="49" spans="1:14" s="11" customFormat="1" ht="12">
      <c r="A49" s="94" t="s">
        <v>61</v>
      </c>
      <c r="B49" s="47">
        <v>1</v>
      </c>
      <c r="C49" s="23" t="s">
        <v>36</v>
      </c>
      <c r="D49" s="24" t="s">
        <v>99</v>
      </c>
      <c r="E49" s="127">
        <v>61940</v>
      </c>
      <c r="F49" s="13">
        <f>E49*B49</f>
        <v>61940</v>
      </c>
      <c r="G49" s="15"/>
      <c r="H49" s="15"/>
      <c r="I49" s="15"/>
      <c r="J49" s="15"/>
      <c r="K49" s="15"/>
      <c r="L49" s="15"/>
      <c r="M49" s="13">
        <f>F49*10%</f>
        <v>6194</v>
      </c>
      <c r="N49" s="16">
        <f>M49+L49+K49+J49+I49+H49+G49+F49</f>
        <v>68134</v>
      </c>
    </row>
    <row r="50" spans="1:14" s="11" customFormat="1" ht="12">
      <c r="A50" s="103" t="s">
        <v>18</v>
      </c>
      <c r="B50" s="30">
        <f>B51+B52+B53</f>
        <v>2</v>
      </c>
      <c r="C50" s="30"/>
      <c r="D50" s="30"/>
      <c r="E50" s="132">
        <f>E51+E52+E53</f>
        <v>162989</v>
      </c>
      <c r="F50" s="132">
        <f>F51+F52+F53</f>
        <v>107863</v>
      </c>
      <c r="G50" s="132"/>
      <c r="H50" s="132"/>
      <c r="I50" s="132"/>
      <c r="J50" s="132"/>
      <c r="K50" s="132"/>
      <c r="L50" s="132"/>
      <c r="M50" s="132">
        <f t="shared" ref="M50:N50" si="35">M51+M52+M53</f>
        <v>10786.300000000001</v>
      </c>
      <c r="N50" s="132">
        <f t="shared" si="35"/>
        <v>118649.3</v>
      </c>
    </row>
    <row r="51" spans="1:14" s="11" customFormat="1" ht="12">
      <c r="A51" s="97" t="s">
        <v>66</v>
      </c>
      <c r="B51" s="129">
        <v>0.5</v>
      </c>
      <c r="C51" s="23" t="s">
        <v>38</v>
      </c>
      <c r="D51" s="24" t="s">
        <v>100</v>
      </c>
      <c r="E51" s="13">
        <v>52029</v>
      </c>
      <c r="F51" s="13">
        <f>E51*B51</f>
        <v>26014.5</v>
      </c>
      <c r="G51" s="15"/>
      <c r="H51" s="15"/>
      <c r="I51" s="15"/>
      <c r="J51" s="15"/>
      <c r="K51" s="15"/>
      <c r="L51" s="15"/>
      <c r="M51" s="13">
        <f>F51*10%</f>
        <v>2601.4500000000003</v>
      </c>
      <c r="N51" s="16">
        <f>M51+L51+K51+J51+I51+H51+G51+F51</f>
        <v>28615.95</v>
      </c>
    </row>
    <row r="52" spans="1:14" s="11" customFormat="1" ht="12">
      <c r="A52" s="97" t="s">
        <v>68</v>
      </c>
      <c r="B52" s="129">
        <v>0.5</v>
      </c>
      <c r="C52" s="23" t="s">
        <v>45</v>
      </c>
      <c r="D52" s="24" t="s">
        <v>100</v>
      </c>
      <c r="E52" s="13">
        <v>58223</v>
      </c>
      <c r="F52" s="13">
        <f>E52*B52</f>
        <v>29111.5</v>
      </c>
      <c r="G52" s="15"/>
      <c r="H52" s="15"/>
      <c r="I52" s="15"/>
      <c r="J52" s="15"/>
      <c r="K52" s="15"/>
      <c r="L52" s="15"/>
      <c r="M52" s="13">
        <f>F52*10%</f>
        <v>2911.15</v>
      </c>
      <c r="N52" s="16">
        <f>M52+L52+K52+J52+I52+H52+G52+F52</f>
        <v>32022.65</v>
      </c>
    </row>
    <row r="53" spans="1:14" s="11" customFormat="1" ht="12">
      <c r="A53" s="97" t="s">
        <v>67</v>
      </c>
      <c r="B53" s="129">
        <v>1</v>
      </c>
      <c r="C53" s="23" t="s">
        <v>39</v>
      </c>
      <c r="D53" s="24" t="s">
        <v>100</v>
      </c>
      <c r="E53" s="13">
        <v>52737</v>
      </c>
      <c r="F53" s="13">
        <f>E53*B53</f>
        <v>52737</v>
      </c>
      <c r="G53" s="15"/>
      <c r="H53" s="15"/>
      <c r="I53" s="15"/>
      <c r="J53" s="15"/>
      <c r="K53" s="15"/>
      <c r="L53" s="15"/>
      <c r="M53" s="13">
        <f>F53*10%</f>
        <v>5273.7000000000007</v>
      </c>
      <c r="N53" s="16">
        <f>M53+L53+K53+J53+I53+H53+G53+F53</f>
        <v>58010.7</v>
      </c>
    </row>
    <row r="54" spans="1:14" s="11" customFormat="1" ht="12">
      <c r="A54" s="103" t="s">
        <v>19</v>
      </c>
      <c r="B54" s="30">
        <f>SUM(B55:B60)</f>
        <v>14</v>
      </c>
      <c r="C54" s="21"/>
      <c r="D54" s="14"/>
      <c r="E54" s="15">
        <f>SUM(E55:E60)</f>
        <v>298726</v>
      </c>
      <c r="F54" s="15">
        <f>SUM(F55:F60)</f>
        <v>696558</v>
      </c>
      <c r="G54" s="15">
        <v>0</v>
      </c>
      <c r="H54" s="15">
        <f>SUM(H55:H60)</f>
        <v>31855</v>
      </c>
      <c r="I54" s="15">
        <v>0</v>
      </c>
      <c r="J54" s="15"/>
      <c r="K54" s="15">
        <f>K58</f>
        <v>15913.28</v>
      </c>
      <c r="L54" s="15"/>
      <c r="M54" s="15">
        <f>SUM(M55:M60)</f>
        <v>69655.800000000017</v>
      </c>
      <c r="N54" s="19">
        <f>SUM(N55:N60)</f>
        <v>813982.08000000007</v>
      </c>
    </row>
    <row r="55" spans="1:14" s="11" customFormat="1" ht="12">
      <c r="A55" s="104" t="s">
        <v>72</v>
      </c>
      <c r="B55" s="25">
        <v>1</v>
      </c>
      <c r="C55" s="26"/>
      <c r="D55" s="26" t="s">
        <v>75</v>
      </c>
      <c r="E55" s="43">
        <v>50259</v>
      </c>
      <c r="F55" s="43">
        <f t="shared" ref="F55:F60" si="36">E55*B55</f>
        <v>50259</v>
      </c>
      <c r="G55" s="41"/>
      <c r="H55" s="41"/>
      <c r="I55" s="41"/>
      <c r="J55" s="41"/>
      <c r="K55" s="41"/>
      <c r="L55" s="41"/>
      <c r="M55" s="43">
        <f t="shared" ref="M55:M60" si="37">F55*10%</f>
        <v>5025.9000000000005</v>
      </c>
      <c r="N55" s="16">
        <f t="shared" ref="N55:N60" si="38">M55+L55+K55+J55+I55+H55+G55+F55</f>
        <v>55284.9</v>
      </c>
    </row>
    <row r="56" spans="1:14" s="11" customFormat="1" ht="12">
      <c r="A56" s="104" t="s">
        <v>74</v>
      </c>
      <c r="B56" s="25">
        <v>1</v>
      </c>
      <c r="C56" s="26"/>
      <c r="D56" s="26" t="s">
        <v>75</v>
      </c>
      <c r="E56" s="43">
        <v>50259</v>
      </c>
      <c r="F56" s="43">
        <f t="shared" si="36"/>
        <v>50259</v>
      </c>
      <c r="G56" s="41"/>
      <c r="H56" s="41"/>
      <c r="I56" s="41"/>
      <c r="J56" s="41"/>
      <c r="K56" s="41"/>
      <c r="L56" s="41"/>
      <c r="M56" s="43">
        <f t="shared" si="37"/>
        <v>5025.9000000000005</v>
      </c>
      <c r="N56" s="16">
        <f t="shared" si="38"/>
        <v>55284.9</v>
      </c>
    </row>
    <row r="57" spans="1:14" s="11" customFormat="1" ht="12">
      <c r="A57" s="104" t="s">
        <v>80</v>
      </c>
      <c r="B57" s="25">
        <v>9</v>
      </c>
      <c r="C57" s="26"/>
      <c r="D57" s="26" t="s">
        <v>78</v>
      </c>
      <c r="E57" s="43">
        <v>49729</v>
      </c>
      <c r="F57" s="43">
        <f t="shared" si="36"/>
        <v>447561</v>
      </c>
      <c r="G57" s="41"/>
      <c r="H57" s="43">
        <v>31855</v>
      </c>
      <c r="I57" s="41"/>
      <c r="J57" s="41"/>
      <c r="K57" s="41"/>
      <c r="L57" s="41"/>
      <c r="M57" s="43">
        <f t="shared" si="37"/>
        <v>44756.100000000006</v>
      </c>
      <c r="N57" s="16">
        <f t="shared" si="38"/>
        <v>524172.1</v>
      </c>
    </row>
    <row r="58" spans="1:14" s="11" customFormat="1" ht="12">
      <c r="A58" s="104" t="s">
        <v>84</v>
      </c>
      <c r="B58" s="25">
        <v>1</v>
      </c>
      <c r="C58" s="26"/>
      <c r="D58" s="26" t="s">
        <v>78</v>
      </c>
      <c r="E58" s="43">
        <v>49729</v>
      </c>
      <c r="F58" s="43">
        <f>E58*B58</f>
        <v>49729</v>
      </c>
      <c r="G58" s="41"/>
      <c r="H58" s="41"/>
      <c r="I58" s="41"/>
      <c r="J58" s="41"/>
      <c r="K58" s="43">
        <f>F58*32%</f>
        <v>15913.28</v>
      </c>
      <c r="L58" s="41"/>
      <c r="M58" s="43">
        <f>F58*10%</f>
        <v>4972.9000000000005</v>
      </c>
      <c r="N58" s="16">
        <f>M58+L58+K58+J58+I58+H58+G58+F58</f>
        <v>70615.179999999993</v>
      </c>
    </row>
    <row r="59" spans="1:14" s="11" customFormat="1" ht="12">
      <c r="A59" s="104" t="s">
        <v>82</v>
      </c>
      <c r="B59" s="25">
        <v>1</v>
      </c>
      <c r="C59" s="26"/>
      <c r="D59" s="26" t="s">
        <v>47</v>
      </c>
      <c r="E59" s="43">
        <v>49729</v>
      </c>
      <c r="F59" s="43">
        <f t="shared" si="36"/>
        <v>49729</v>
      </c>
      <c r="G59" s="41"/>
      <c r="H59" s="41"/>
      <c r="I59" s="41"/>
      <c r="J59" s="41"/>
      <c r="K59" s="41"/>
      <c r="L59" s="41"/>
      <c r="M59" s="43">
        <f t="shared" si="37"/>
        <v>4972.9000000000005</v>
      </c>
      <c r="N59" s="16">
        <f t="shared" si="38"/>
        <v>54701.9</v>
      </c>
    </row>
    <row r="60" spans="1:14" s="11" customFormat="1" thickBot="1">
      <c r="A60" s="105" t="s">
        <v>103</v>
      </c>
      <c r="B60" s="25">
        <v>1</v>
      </c>
      <c r="C60" s="26"/>
      <c r="D60" s="26" t="s">
        <v>47</v>
      </c>
      <c r="E60" s="43">
        <v>49021</v>
      </c>
      <c r="F60" s="43">
        <f t="shared" si="36"/>
        <v>49021</v>
      </c>
      <c r="G60" s="41"/>
      <c r="H60" s="41"/>
      <c r="I60" s="41"/>
      <c r="J60" s="41"/>
      <c r="K60" s="41"/>
      <c r="L60" s="41"/>
      <c r="M60" s="43">
        <f t="shared" si="37"/>
        <v>4902.1000000000004</v>
      </c>
      <c r="N60" s="58">
        <f t="shared" si="38"/>
        <v>53923.1</v>
      </c>
    </row>
    <row r="61" spans="1:14" s="11" customFormat="1" ht="24.6" customHeight="1" thickBot="1">
      <c r="A61" s="106" t="s">
        <v>20</v>
      </c>
      <c r="B61" s="125">
        <f>B54+B50+B17+B14</f>
        <v>42</v>
      </c>
      <c r="C61" s="59">
        <f>C17+C50+C54</f>
        <v>0</v>
      </c>
      <c r="D61" s="59">
        <f>D17+D50+D54</f>
        <v>0</v>
      </c>
      <c r="E61" s="131">
        <f>E17+E50+E54+E14</f>
        <v>2331756</v>
      </c>
      <c r="F61" s="131">
        <f t="shared" ref="F61:N61" si="39">F17+F50+F54+F14</f>
        <v>2773079.5</v>
      </c>
      <c r="G61" s="131">
        <f t="shared" si="39"/>
        <v>0</v>
      </c>
      <c r="H61" s="131">
        <f t="shared" si="39"/>
        <v>31855</v>
      </c>
      <c r="I61" s="131">
        <f t="shared" si="39"/>
        <v>0</v>
      </c>
      <c r="J61" s="131">
        <f t="shared" si="39"/>
        <v>247758</v>
      </c>
      <c r="K61" s="131">
        <f t="shared" si="39"/>
        <v>15913.28</v>
      </c>
      <c r="L61" s="131">
        <f t="shared" si="39"/>
        <v>0</v>
      </c>
      <c r="M61" s="131">
        <f t="shared" si="39"/>
        <v>277307.95</v>
      </c>
      <c r="N61" s="131">
        <f t="shared" si="39"/>
        <v>3345913.73</v>
      </c>
    </row>
    <row r="62" spans="1:14" s="11" customFormat="1" ht="12">
      <c r="A62" s="107"/>
      <c r="B62" s="33"/>
      <c r="C62" s="34"/>
      <c r="D62" s="33"/>
      <c r="E62" s="35"/>
      <c r="F62" s="36"/>
      <c r="G62" s="33"/>
      <c r="H62" s="33"/>
      <c r="I62" s="36"/>
      <c r="J62" s="33"/>
      <c r="K62" s="33"/>
      <c r="L62" s="33"/>
      <c r="M62" s="36"/>
      <c r="N62" s="37"/>
    </row>
    <row r="64" spans="1:14">
      <c r="A64" s="108" t="s">
        <v>115</v>
      </c>
      <c r="E64" s="3" t="s">
        <v>112</v>
      </c>
      <c r="F64" s="3"/>
      <c r="H64" s="3"/>
      <c r="I64" s="3"/>
      <c r="J64" s="3"/>
      <c r="K64" s="3"/>
      <c r="L64" s="3"/>
    </row>
  </sheetData>
  <mergeCells count="15">
    <mergeCell ref="A2:C3"/>
    <mergeCell ref="K2:N3"/>
    <mergeCell ref="K4:N4"/>
    <mergeCell ref="A6:N6"/>
    <mergeCell ref="A12:A13"/>
    <mergeCell ref="B12:B13"/>
    <mergeCell ref="C12:C13"/>
    <mergeCell ref="D12:D13"/>
    <mergeCell ref="E12:E13"/>
    <mergeCell ref="F12:F13"/>
    <mergeCell ref="G12:G13"/>
    <mergeCell ref="H12:K12"/>
    <mergeCell ref="L12:M12"/>
    <mergeCell ref="N12:N13"/>
    <mergeCell ref="A9:N9"/>
  </mergeCells>
  <pageMargins left="0.62992125984251968" right="0.23622047244094491" top="0.62992125984251968" bottom="0.35433070866141736" header="0.23622047244094491" footer="0.15748031496062992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workbookViewId="0">
      <selection activeCell="F40" sqref="F40"/>
    </sheetView>
  </sheetViews>
  <sheetFormatPr defaultRowHeight="12.75"/>
  <cols>
    <col min="1" max="1" width="24.140625" customWidth="1"/>
    <col min="2" max="2" width="9" customWidth="1"/>
    <col min="3" max="3" width="12" customWidth="1"/>
    <col min="4" max="4" width="14.5703125" customWidth="1"/>
    <col min="5" max="5" width="13" customWidth="1"/>
    <col min="6" max="6" width="17" customWidth="1"/>
    <col min="7" max="7" width="12.5703125" customWidth="1"/>
    <col min="8" max="8" width="15.7109375" customWidth="1"/>
    <col min="9" max="9" width="12.42578125" customWidth="1"/>
    <col min="10" max="10" width="11.85546875" customWidth="1"/>
    <col min="11" max="11" width="13.42578125" customWidth="1"/>
    <col min="12" max="12" width="12.7109375" customWidth="1"/>
    <col min="13" max="13" width="10.42578125" customWidth="1"/>
    <col min="14" max="14" width="11.85546875" customWidth="1"/>
  </cols>
  <sheetData>
    <row r="1" spans="1:14">
      <c r="A1" s="1" t="s">
        <v>28</v>
      </c>
      <c r="B1" s="3"/>
      <c r="C1" s="3"/>
      <c r="D1" s="2"/>
      <c r="E1" s="2"/>
      <c r="F1" s="3"/>
      <c r="G1" s="63"/>
      <c r="H1" s="63"/>
      <c r="I1" s="63"/>
      <c r="J1" s="63"/>
      <c r="K1" s="63" t="s">
        <v>26</v>
      </c>
      <c r="L1" s="63"/>
      <c r="M1" s="2"/>
      <c r="N1" s="2"/>
    </row>
    <row r="2" spans="1:14">
      <c r="A2" s="139" t="s">
        <v>130</v>
      </c>
      <c r="B2" s="139"/>
      <c r="C2" s="139"/>
      <c r="D2" s="4"/>
      <c r="E2" s="4"/>
      <c r="F2" s="5"/>
      <c r="G2" s="90"/>
      <c r="H2" s="91"/>
      <c r="I2" s="91"/>
      <c r="J2" s="91"/>
      <c r="K2" s="133" t="s">
        <v>27</v>
      </c>
      <c r="L2" s="133"/>
      <c r="M2" s="133"/>
      <c r="N2" s="133"/>
    </row>
    <row r="3" spans="1:14" ht="28.5" customHeight="1">
      <c r="A3" s="139"/>
      <c r="B3" s="139"/>
      <c r="C3" s="139"/>
      <c r="D3" s="4"/>
      <c r="E3" s="4"/>
      <c r="F3" s="6"/>
      <c r="G3" s="90"/>
      <c r="H3" s="90"/>
      <c r="I3" s="90"/>
      <c r="J3" s="90"/>
      <c r="K3" s="133"/>
      <c r="L3" s="133"/>
      <c r="M3" s="133"/>
      <c r="N3" s="133"/>
    </row>
    <row r="4" spans="1:14" ht="15" customHeight="1">
      <c r="A4" s="20" t="s">
        <v>131</v>
      </c>
      <c r="B4" s="8"/>
      <c r="C4" s="8"/>
      <c r="D4" s="2"/>
      <c r="E4" s="2"/>
      <c r="F4" s="2"/>
      <c r="G4" s="62"/>
      <c r="H4" s="90"/>
      <c r="I4" s="90"/>
      <c r="J4" s="90"/>
      <c r="K4" s="133" t="s">
        <v>135</v>
      </c>
      <c r="L4" s="133"/>
      <c r="M4" s="133"/>
      <c r="N4" s="133"/>
    </row>
    <row r="5" spans="1:14">
      <c r="A5" s="2"/>
      <c r="B5" s="9"/>
      <c r="C5" s="9"/>
      <c r="D5" s="2"/>
      <c r="E5" s="2"/>
      <c r="F5" s="2"/>
      <c r="G5" s="62"/>
      <c r="H5" s="62"/>
      <c r="I5" s="62"/>
      <c r="J5" s="62"/>
      <c r="K5" s="62"/>
      <c r="L5" s="62"/>
      <c r="M5" s="2"/>
    </row>
    <row r="6" spans="1:14" ht="22.5" customHeight="1">
      <c r="A6" s="140" t="s">
        <v>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8.75" customHeight="1">
      <c r="A7" s="61"/>
      <c r="B7" s="61"/>
      <c r="C7" s="61"/>
      <c r="D7" s="61"/>
      <c r="E7" s="28" t="s">
        <v>101</v>
      </c>
      <c r="F7" s="28"/>
      <c r="G7" s="28"/>
      <c r="H7" s="28"/>
      <c r="I7" s="28"/>
      <c r="J7" s="28"/>
      <c r="K7" s="28"/>
      <c r="L7" s="61"/>
      <c r="M7" s="61"/>
      <c r="N7" s="61"/>
    </row>
    <row r="8" spans="1:14" ht="19.5" customHeight="1">
      <c r="A8" s="89"/>
      <c r="B8" s="10"/>
      <c r="C8" s="10"/>
      <c r="D8" s="10"/>
      <c r="E8" s="28" t="s">
        <v>102</v>
      </c>
      <c r="F8" s="10"/>
      <c r="G8" s="10"/>
      <c r="H8" s="10"/>
      <c r="I8" s="10"/>
      <c r="J8" s="10"/>
      <c r="K8" s="10"/>
      <c r="L8" s="10"/>
      <c r="M8" s="10"/>
      <c r="N8" s="10"/>
    </row>
    <row r="9" spans="1:14" ht="16.5" customHeight="1">
      <c r="A9" s="134" t="s">
        <v>129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6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7" t="s">
        <v>127</v>
      </c>
      <c r="L10" s="60"/>
      <c r="M10" s="60"/>
      <c r="N10" s="60"/>
    </row>
    <row r="11" spans="1:14" ht="30" customHeight="1">
      <c r="A11" s="166" t="s">
        <v>3</v>
      </c>
      <c r="B11" s="164" t="s">
        <v>4</v>
      </c>
      <c r="C11" s="167" t="s">
        <v>5</v>
      </c>
      <c r="D11" s="164" t="s">
        <v>6</v>
      </c>
      <c r="E11" s="164" t="s">
        <v>7</v>
      </c>
      <c r="F11" s="168" t="s">
        <v>8</v>
      </c>
      <c r="G11" s="169" t="s">
        <v>9</v>
      </c>
      <c r="H11" s="163" t="s">
        <v>10</v>
      </c>
      <c r="I11" s="163"/>
      <c r="J11" s="163"/>
      <c r="K11" s="163"/>
      <c r="L11" s="164" t="s">
        <v>11</v>
      </c>
      <c r="M11" s="164"/>
      <c r="N11" s="165" t="s">
        <v>126</v>
      </c>
    </row>
    <row r="12" spans="1:14" ht="201.75" customHeight="1">
      <c r="A12" s="166"/>
      <c r="B12" s="164"/>
      <c r="C12" s="167"/>
      <c r="D12" s="164"/>
      <c r="E12" s="164"/>
      <c r="F12" s="168"/>
      <c r="G12" s="169"/>
      <c r="H12" s="88" t="s">
        <v>22</v>
      </c>
      <c r="I12" s="88" t="s">
        <v>23</v>
      </c>
      <c r="J12" s="88" t="s">
        <v>21</v>
      </c>
      <c r="K12" s="88" t="s">
        <v>12</v>
      </c>
      <c r="L12" s="88" t="s">
        <v>13</v>
      </c>
      <c r="M12" s="87" t="s">
        <v>14</v>
      </c>
      <c r="N12" s="165"/>
    </row>
    <row r="13" spans="1:14">
      <c r="A13" s="86" t="s">
        <v>42</v>
      </c>
      <c r="B13" s="77">
        <v>1</v>
      </c>
      <c r="C13" s="76" t="s">
        <v>44</v>
      </c>
      <c r="D13" s="85" t="s">
        <v>95</v>
      </c>
      <c r="E13" s="70">
        <v>72159</v>
      </c>
      <c r="F13" s="70">
        <f>B13*E13</f>
        <v>72159</v>
      </c>
      <c r="G13" s="70"/>
      <c r="H13" s="70"/>
      <c r="I13" s="70"/>
      <c r="J13" s="70"/>
      <c r="K13" s="70"/>
      <c r="L13" s="70"/>
      <c r="M13" s="70">
        <f>F13*10%</f>
        <v>7215.9000000000005</v>
      </c>
      <c r="N13" s="69">
        <f>F13+M13</f>
        <v>79374.899999999994</v>
      </c>
    </row>
    <row r="14" spans="1:14">
      <c r="A14" s="86" t="s">
        <v>42</v>
      </c>
      <c r="B14" s="77">
        <v>1</v>
      </c>
      <c r="C14" s="76" t="s">
        <v>41</v>
      </c>
      <c r="D14" s="85" t="s">
        <v>89</v>
      </c>
      <c r="E14" s="70">
        <v>66895</v>
      </c>
      <c r="F14" s="70">
        <f>B14*E14</f>
        <v>66895</v>
      </c>
      <c r="G14" s="70"/>
      <c r="H14" s="70"/>
      <c r="I14" s="70"/>
      <c r="J14" s="70"/>
      <c r="K14" s="70"/>
      <c r="L14" s="70"/>
      <c r="M14" s="70">
        <f>F14*10%</f>
        <v>6689.5</v>
      </c>
      <c r="N14" s="69">
        <f>F14+M14</f>
        <v>73584.5</v>
      </c>
    </row>
    <row r="15" spans="1:14" ht="13.5" thickBot="1">
      <c r="A15" s="81" t="s">
        <v>125</v>
      </c>
      <c r="B15" s="74">
        <v>1</v>
      </c>
      <c r="C15" s="73" t="s">
        <v>114</v>
      </c>
      <c r="D15" s="84" t="s">
        <v>94</v>
      </c>
      <c r="E15" s="71">
        <v>66010</v>
      </c>
      <c r="F15" s="70">
        <f>B15*E15</f>
        <v>66010</v>
      </c>
      <c r="G15" s="71"/>
      <c r="H15" s="71"/>
      <c r="I15" s="71"/>
      <c r="J15" s="71"/>
      <c r="K15" s="71"/>
      <c r="L15" s="71"/>
      <c r="M15" s="70">
        <f>F15*10%</f>
        <v>6601</v>
      </c>
      <c r="N15" s="69">
        <f>F15+M15</f>
        <v>72611</v>
      </c>
    </row>
    <row r="16" spans="1:14" ht="15.75" customHeight="1" thickBot="1">
      <c r="A16" s="109" t="s">
        <v>16</v>
      </c>
      <c r="B16" s="83">
        <f t="shared" ref="B16:N16" si="0">SUM(B13:B15)</f>
        <v>3</v>
      </c>
      <c r="C16" s="82">
        <f t="shared" si="0"/>
        <v>0</v>
      </c>
      <c r="D16" s="82">
        <f t="shared" si="0"/>
        <v>0</v>
      </c>
      <c r="E16" s="78">
        <f t="shared" si="0"/>
        <v>205064</v>
      </c>
      <c r="F16" s="78">
        <f t="shared" si="0"/>
        <v>205064</v>
      </c>
      <c r="G16" s="78">
        <f t="shared" si="0"/>
        <v>0</v>
      </c>
      <c r="H16" s="78">
        <f t="shared" si="0"/>
        <v>0</v>
      </c>
      <c r="I16" s="78">
        <f t="shared" si="0"/>
        <v>0</v>
      </c>
      <c r="J16" s="78">
        <f t="shared" si="0"/>
        <v>0</v>
      </c>
      <c r="K16" s="78">
        <f t="shared" si="0"/>
        <v>0</v>
      </c>
      <c r="L16" s="78">
        <f t="shared" si="0"/>
        <v>0</v>
      </c>
      <c r="M16" s="78">
        <f t="shared" si="0"/>
        <v>20506.400000000001</v>
      </c>
      <c r="N16" s="78">
        <f t="shared" si="0"/>
        <v>225570.4</v>
      </c>
    </row>
    <row r="17" spans="1:14">
      <c r="A17" s="110" t="s">
        <v>50</v>
      </c>
      <c r="B17" s="77">
        <v>1</v>
      </c>
      <c r="C17" s="76" t="s">
        <v>36</v>
      </c>
      <c r="D17" s="75" t="s">
        <v>124</v>
      </c>
      <c r="E17" s="70">
        <v>84061</v>
      </c>
      <c r="F17" s="70">
        <f>B17*E17</f>
        <v>84061</v>
      </c>
      <c r="G17" s="70"/>
      <c r="H17" s="70"/>
      <c r="I17" s="70"/>
      <c r="J17" s="70"/>
      <c r="K17" s="70"/>
      <c r="L17" s="70"/>
      <c r="M17" s="70">
        <f>F17*10%</f>
        <v>8406.1</v>
      </c>
      <c r="N17" s="69">
        <f>F17+M17</f>
        <v>92467.1</v>
      </c>
    </row>
    <row r="18" spans="1:14" ht="13.5" thickBot="1">
      <c r="A18" s="81" t="s">
        <v>55</v>
      </c>
      <c r="B18" s="38">
        <v>1</v>
      </c>
      <c r="C18" s="23" t="s">
        <v>54</v>
      </c>
      <c r="D18" s="24" t="s">
        <v>98</v>
      </c>
      <c r="E18" s="70">
        <v>74858</v>
      </c>
      <c r="F18" s="92">
        <f t="shared" ref="F18" si="1">E18*B18</f>
        <v>74858</v>
      </c>
      <c r="G18" s="71"/>
      <c r="H18" s="71"/>
      <c r="I18" s="71"/>
      <c r="J18" s="71"/>
      <c r="K18" s="71"/>
      <c r="L18" s="71"/>
      <c r="M18" s="70">
        <f>F18*10%</f>
        <v>7485.8</v>
      </c>
      <c r="N18" s="69">
        <f>F18+M18</f>
        <v>82343.8</v>
      </c>
    </row>
    <row r="19" spans="1:14" ht="28.5" customHeight="1" thickBot="1">
      <c r="A19" s="109" t="s">
        <v>17</v>
      </c>
      <c r="B19" s="80">
        <f t="shared" ref="B19:N19" si="2">SUM(B17:B18)</f>
        <v>2</v>
      </c>
      <c r="C19" s="79">
        <f t="shared" si="2"/>
        <v>0</v>
      </c>
      <c r="D19" s="79">
        <f t="shared" si="2"/>
        <v>0</v>
      </c>
      <c r="E19" s="78">
        <f t="shared" si="2"/>
        <v>158919</v>
      </c>
      <c r="F19" s="78">
        <f t="shared" si="2"/>
        <v>158919</v>
      </c>
      <c r="G19" s="78">
        <f t="shared" si="2"/>
        <v>0</v>
      </c>
      <c r="H19" s="78">
        <f t="shared" si="2"/>
        <v>0</v>
      </c>
      <c r="I19" s="78">
        <f t="shared" si="2"/>
        <v>0</v>
      </c>
      <c r="J19" s="78">
        <f t="shared" si="2"/>
        <v>0</v>
      </c>
      <c r="K19" s="78">
        <f t="shared" si="2"/>
        <v>0</v>
      </c>
      <c r="L19" s="78">
        <f t="shared" si="2"/>
        <v>0</v>
      </c>
      <c r="M19" s="78">
        <f t="shared" si="2"/>
        <v>15891.900000000001</v>
      </c>
      <c r="N19" s="78">
        <f t="shared" si="2"/>
        <v>174810.90000000002</v>
      </c>
    </row>
    <row r="20" spans="1:14">
      <c r="A20" s="104" t="s">
        <v>81</v>
      </c>
      <c r="B20" s="77">
        <v>1</v>
      </c>
      <c r="C20" s="76"/>
      <c r="D20" s="75">
        <v>2</v>
      </c>
      <c r="E20" s="70">
        <v>49729</v>
      </c>
      <c r="F20" s="70">
        <f>B20*E20</f>
        <v>49729</v>
      </c>
      <c r="G20" s="70"/>
      <c r="H20" s="70"/>
      <c r="I20" s="70"/>
      <c r="J20" s="70"/>
      <c r="K20" s="70"/>
      <c r="L20" s="70"/>
      <c r="M20" s="70">
        <f>F20*10%</f>
        <v>4972.9000000000005</v>
      </c>
      <c r="N20" s="69">
        <f>F20+M20</f>
        <v>54701.9</v>
      </c>
    </row>
    <row r="21" spans="1:14" ht="13.5" thickBot="1">
      <c r="A21" s="104" t="s">
        <v>84</v>
      </c>
      <c r="B21" s="74">
        <v>3</v>
      </c>
      <c r="C21" s="73"/>
      <c r="D21" s="72">
        <v>2</v>
      </c>
      <c r="E21" s="71">
        <v>49729</v>
      </c>
      <c r="F21" s="70">
        <f>B21*E21</f>
        <v>149187</v>
      </c>
      <c r="G21" s="71"/>
      <c r="H21" s="71"/>
      <c r="I21" s="71"/>
      <c r="J21" s="71"/>
      <c r="K21" s="43">
        <f>F21*32%</f>
        <v>47739.840000000004</v>
      </c>
      <c r="L21" s="71"/>
      <c r="M21" s="70">
        <f>F21*10%</f>
        <v>14918.7</v>
      </c>
      <c r="N21" s="69">
        <f>F21+M21</f>
        <v>164105.70000000001</v>
      </c>
    </row>
    <row r="22" spans="1:14" ht="17.25" customHeight="1" thickBot="1">
      <c r="A22" s="111" t="s">
        <v>19</v>
      </c>
      <c r="B22" s="65">
        <f>SUM(B20:B21)</f>
        <v>4</v>
      </c>
      <c r="C22" s="68"/>
      <c r="D22" s="68"/>
      <c r="E22" s="67">
        <f t="shared" ref="E22:N22" si="3">SUM(E20:E21)</f>
        <v>99458</v>
      </c>
      <c r="F22" s="67">
        <f t="shared" si="3"/>
        <v>198916</v>
      </c>
      <c r="G22" s="67">
        <f t="shared" si="3"/>
        <v>0</v>
      </c>
      <c r="H22" s="67">
        <f t="shared" si="3"/>
        <v>0</v>
      </c>
      <c r="I22" s="67">
        <f t="shared" si="3"/>
        <v>0</v>
      </c>
      <c r="J22" s="67">
        <f t="shared" si="3"/>
        <v>0</v>
      </c>
      <c r="K22" s="67">
        <f t="shared" si="3"/>
        <v>47739.840000000004</v>
      </c>
      <c r="L22" s="67">
        <f t="shared" si="3"/>
        <v>0</v>
      </c>
      <c r="M22" s="67">
        <f t="shared" si="3"/>
        <v>19891.600000000002</v>
      </c>
      <c r="N22" s="67">
        <f t="shared" si="3"/>
        <v>218807.6</v>
      </c>
    </row>
    <row r="23" spans="1:14" ht="24.75" customHeight="1" thickBot="1">
      <c r="A23" s="66" t="s">
        <v>121</v>
      </c>
      <c r="B23" s="65">
        <f>B16+B19+B22</f>
        <v>9</v>
      </c>
      <c r="C23" s="65"/>
      <c r="D23" s="65"/>
      <c r="E23" s="64">
        <f t="shared" ref="E23:N23" si="4">E16+E19+E22</f>
        <v>463441</v>
      </c>
      <c r="F23" s="64">
        <f t="shared" si="4"/>
        <v>562899</v>
      </c>
      <c r="G23" s="64">
        <f t="shared" si="4"/>
        <v>0</v>
      </c>
      <c r="H23" s="64">
        <f t="shared" si="4"/>
        <v>0</v>
      </c>
      <c r="I23" s="64">
        <f t="shared" si="4"/>
        <v>0</v>
      </c>
      <c r="J23" s="64">
        <f t="shared" si="4"/>
        <v>0</v>
      </c>
      <c r="K23" s="64">
        <f t="shared" si="4"/>
        <v>47739.840000000004</v>
      </c>
      <c r="L23" s="64">
        <f t="shared" si="4"/>
        <v>0</v>
      </c>
      <c r="M23" s="64">
        <f t="shared" si="4"/>
        <v>56289.900000000009</v>
      </c>
      <c r="N23" s="64">
        <f t="shared" si="4"/>
        <v>619188.9</v>
      </c>
    </row>
    <row r="24" spans="1:14">
      <c r="A24" s="2"/>
      <c r="B24" s="2"/>
      <c r="C24" s="29"/>
      <c r="D24" s="2"/>
      <c r="E24" s="2"/>
      <c r="F24" s="2"/>
      <c r="G24" s="62"/>
      <c r="H24" s="62"/>
      <c r="I24" s="62"/>
      <c r="J24" s="62"/>
      <c r="K24" s="62"/>
      <c r="L24" s="62"/>
      <c r="M24" s="2"/>
    </row>
    <row r="25" spans="1:14">
      <c r="A25" s="2"/>
      <c r="B25" s="2"/>
      <c r="C25" s="29"/>
      <c r="D25" s="2"/>
      <c r="E25" s="2"/>
      <c r="F25" s="2"/>
      <c r="G25" s="62"/>
      <c r="H25" s="62"/>
      <c r="I25" s="62"/>
      <c r="J25" s="62"/>
      <c r="K25" s="62"/>
      <c r="L25" s="62"/>
      <c r="M25" s="2"/>
    </row>
    <row r="26" spans="1:14">
      <c r="A26" s="2"/>
      <c r="B26" s="2"/>
      <c r="C26" s="29"/>
      <c r="D26" s="2"/>
      <c r="E26" s="2"/>
      <c r="F26" s="2"/>
      <c r="G26" s="62"/>
      <c r="H26" s="62"/>
      <c r="I26" s="62"/>
      <c r="J26" s="62"/>
      <c r="K26" s="62"/>
      <c r="L26" s="62"/>
      <c r="M26" s="2"/>
    </row>
    <row r="27" spans="1:14">
      <c r="A27" s="3" t="s">
        <v>115</v>
      </c>
      <c r="B27" s="2"/>
      <c r="C27" s="2"/>
      <c r="D27" s="2"/>
      <c r="E27" s="3" t="s">
        <v>112</v>
      </c>
      <c r="F27" s="3"/>
      <c r="G27" s="62"/>
      <c r="H27" s="63"/>
      <c r="I27" s="63"/>
      <c r="J27" s="63"/>
      <c r="K27" s="63"/>
      <c r="L27" s="63"/>
      <c r="M27" s="2"/>
    </row>
    <row r="28" spans="1:14">
      <c r="A28" s="2"/>
      <c r="B28" s="2"/>
      <c r="C28" s="29"/>
      <c r="D28" s="2"/>
      <c r="E28" s="2"/>
      <c r="F28" s="2"/>
      <c r="G28" s="62"/>
      <c r="H28" s="62"/>
      <c r="I28" s="62"/>
      <c r="J28" s="62"/>
      <c r="K28" s="62"/>
      <c r="L28" s="62"/>
      <c r="M28" s="2"/>
    </row>
  </sheetData>
  <mergeCells count="15">
    <mergeCell ref="H11:K11"/>
    <mergeCell ref="L11:M11"/>
    <mergeCell ref="K2:N3"/>
    <mergeCell ref="K4:N4"/>
    <mergeCell ref="A6:N6"/>
    <mergeCell ref="N11:N12"/>
    <mergeCell ref="A2:C3"/>
    <mergeCell ref="A9:N9"/>
    <mergeCell ref="A11:A12"/>
    <mergeCell ref="B11:B12"/>
    <mergeCell ref="C11:C12"/>
    <mergeCell ref="D11:D12"/>
    <mergeCell ref="E11:E12"/>
    <mergeCell ref="F11:F12"/>
    <mergeCell ref="G11:G12"/>
  </mergeCells>
  <pageMargins left="0.3" right="0.23622047244094491" top="0.28000000000000003" bottom="0.49" header="0.39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бюджет 024</vt:lpstr>
      <vt:lpstr>052</vt:lpstr>
      <vt:lpstr>спец.счет</vt:lpstr>
      <vt:lpstr>'052'!Заголовки_для_печати</vt:lpstr>
      <vt:lpstr>'бюджет 024'!Заголовки_для_печати</vt:lpstr>
      <vt:lpstr>'бюджет 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 Windows</cp:lastModifiedBy>
  <cp:lastPrinted>2019-10-03T09:16:44Z</cp:lastPrinted>
  <dcterms:created xsi:type="dcterms:W3CDTF">2016-11-18T09:21:25Z</dcterms:created>
  <dcterms:modified xsi:type="dcterms:W3CDTF">2019-10-17T09:56:13Z</dcterms:modified>
</cp:coreProperties>
</file>