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40" windowHeight="6555" tabRatio="738" firstSheet="1" activeTab="1"/>
  </bookViews>
  <sheets>
    <sheet name="ЭМ-22тариф №24" sheetId="1" r:id="rId1"/>
    <sheet name="ЭМ-12тариф№23" sheetId="2" r:id="rId2"/>
    <sheet name="Свод ЭМ" sheetId="3" r:id="rId3"/>
    <sheet name="ТО-38тариф№22" sheetId="4" r:id="rId4"/>
    <sheet name="ТО-28тариф№21" sheetId="5" r:id="rId5"/>
    <sheet name="Свод ТО " sheetId="6" r:id="rId6"/>
    <sheet name="ОП-17 тариф №20" sheetId="7" r:id="rId7"/>
    <sheet name="ПК-36тариф №19" sheetId="8" r:id="rId8"/>
    <sheet name="ПК-16тариф №18" sheetId="9" r:id="rId9"/>
    <sheet name="свод ПК" sheetId="10" r:id="rId10"/>
    <sheet name="Лист1" sheetId="11" r:id="rId11"/>
  </sheets>
  <definedNames>
    <definedName name="_xlnm.Print_Titles" localSheetId="6">'ОП-17 тариф №20'!$22:$24</definedName>
    <definedName name="_xlnm.Print_Titles" localSheetId="8">'ПК-16тариф №18'!$22:$24</definedName>
    <definedName name="_xlnm.Print_Titles" localSheetId="5">'Свод ТО '!$21:$23</definedName>
    <definedName name="_xlnm.Print_Titles" localSheetId="2">'Свод ЭМ'!$21:$23</definedName>
    <definedName name="_xlnm.Print_Titles" localSheetId="4">'ТО-28тариф№21'!$22:$24</definedName>
    <definedName name="_xlnm.Print_Titles" localSheetId="1">'ЭМ-12тариф№23'!$22:$24</definedName>
    <definedName name="_xlnm.Print_Titles" localSheetId="0">'ЭМ-22тариф №24'!$22:$24</definedName>
    <definedName name="_xlnm.Print_Area" localSheetId="6">'ОП-17 тариф №20'!$A$1:$U$54</definedName>
    <definedName name="_xlnm.Print_Area" localSheetId="8">'ПК-16тариф №18'!$A$1:$U$56</definedName>
    <definedName name="_xlnm.Print_Area" localSheetId="7">'ПК-36тариф №19'!$A$1:$U$42</definedName>
    <definedName name="_xlnm.Print_Area" localSheetId="4">'ТО-28тариф№21'!$A$1:$U$51</definedName>
    <definedName name="_xlnm.Print_Area" localSheetId="3">'ТО-38тариф№22'!$A$1:$U$40</definedName>
    <definedName name="_xlnm.Print_Area" localSheetId="1">'ЭМ-12тариф№23'!$A$1:$U$62</definedName>
    <definedName name="_xlnm.Print_Area" localSheetId="0">'ЭМ-22тариф №24'!$A$1:$T$51</definedName>
  </definedNames>
  <calcPr fullCalcOnLoad="1"/>
</workbook>
</file>

<file path=xl/sharedStrings.xml><?xml version="1.0" encoding="utf-8"?>
<sst xmlns="http://schemas.openxmlformats.org/spreadsheetml/2006/main" count="1514" uniqueCount="239">
  <si>
    <t>№</t>
  </si>
  <si>
    <t>бюджет</t>
  </si>
  <si>
    <t>договор</t>
  </si>
  <si>
    <t>Курс</t>
  </si>
  <si>
    <t>Показатели:</t>
  </si>
  <si>
    <t>Специальность:</t>
  </si>
  <si>
    <t>Количество учащихся,всего-</t>
  </si>
  <si>
    <t>Число часов-</t>
  </si>
  <si>
    <t>Ф.И.О.</t>
  </si>
  <si>
    <t>Занимаемая должность(с указанием предмета)</t>
  </si>
  <si>
    <t>Образование(высшее)</t>
  </si>
  <si>
    <t>Номер док-та и дата выдачи</t>
  </si>
  <si>
    <t>Пед.стаж</t>
  </si>
  <si>
    <t>Число часов в м-ц</t>
  </si>
  <si>
    <t>доплата</t>
  </si>
  <si>
    <t>Согласовано</t>
  </si>
  <si>
    <t>Оконченное учебное заведение</t>
  </si>
  <si>
    <t>кл.рук</t>
  </si>
  <si>
    <t>зав.каб</t>
  </si>
  <si>
    <t xml:space="preserve">Всего заработная плата в месяц </t>
  </si>
  <si>
    <t>проверка тетрадей</t>
  </si>
  <si>
    <t>Звено, ступень по блокам (категория G)</t>
  </si>
  <si>
    <t>Оклад согласно ППРК № 1193 от 31.12.2015 г. (оклад по G)</t>
  </si>
  <si>
    <t>Заработная плата в месяц по НСОТ (G)</t>
  </si>
  <si>
    <t>цикловые комиссии</t>
  </si>
  <si>
    <t>%</t>
  </si>
  <si>
    <t>сумма</t>
  </si>
  <si>
    <t>высшее</t>
  </si>
  <si>
    <t>Ставка</t>
  </si>
  <si>
    <t>Утверждаю</t>
  </si>
  <si>
    <t>КГКП "Аркалыкский политехнический колледж" Управления образования акимата Костанайской области</t>
  </si>
  <si>
    <t>консультация</t>
  </si>
  <si>
    <t>к-во часов</t>
  </si>
  <si>
    <t>Заместитель руководителя</t>
  </si>
  <si>
    <t>на 1 сентября 2018 года</t>
  </si>
  <si>
    <t>Бюджетная программа (024)</t>
  </si>
  <si>
    <t>вакансия</t>
  </si>
  <si>
    <t>Консультации</t>
  </si>
  <si>
    <t>Итоговая аттестация</t>
  </si>
  <si>
    <t>1201000 - Техническое обслуживание, ремонт и эксплуатация автотранспорта</t>
  </si>
  <si>
    <t>Бюджетная программа (052</t>
  </si>
  <si>
    <t>0508000- Организация питания</t>
  </si>
  <si>
    <t>1501000--техническое обслуживание и ремонт сельскохозяйственной техники</t>
  </si>
  <si>
    <t>Консультация</t>
  </si>
  <si>
    <t>1504000- Фермерское хозяйствро (по профилю)</t>
  </si>
  <si>
    <t>Тарификационный список  преподавателей №18</t>
  </si>
  <si>
    <t>И.о.директора КГКП "Аркалыкский политехнический колледж"</t>
  </si>
  <si>
    <t>___________________________И. Крыжанова</t>
  </si>
  <si>
    <t>_____________________ Альжанова М.Х.</t>
  </si>
  <si>
    <t>на 1 сентября 2019 года</t>
  </si>
  <si>
    <t>Итого</t>
  </si>
  <si>
    <t>Преподаватель начальной военной подготовки</t>
  </si>
  <si>
    <t>Карагандинская высшая школа милиции, правоведение, 1984г.</t>
  </si>
  <si>
    <t>КВ №1087092 от 25.07.1984г</t>
  </si>
  <si>
    <t>36 лет 4 мес</t>
  </si>
  <si>
    <t>В1-4</t>
  </si>
  <si>
    <t xml:space="preserve">Надбавка 10% </t>
  </si>
  <si>
    <t>Преподаватель релиоговедение</t>
  </si>
  <si>
    <t>Аркалыкский педагогический институт, учитель истории основы права и экономики</t>
  </si>
  <si>
    <t>БЖБ№0042909, 2007г.</t>
  </si>
  <si>
    <t>4 года</t>
  </si>
  <si>
    <t>Преподаватель самопознание</t>
  </si>
  <si>
    <t>Костанайский государственный педогагический институт, педагогика и психология</t>
  </si>
  <si>
    <t>ЖБ №014281, 2010г</t>
  </si>
  <si>
    <t>9 лет</t>
  </si>
  <si>
    <t>Преподаватель обществознание</t>
  </si>
  <si>
    <t>Аркалыкский  педагогический институт, учитель истории, основ права и экономики</t>
  </si>
  <si>
    <t>АЖБ №0007416 2007г</t>
  </si>
  <si>
    <t>12 лет</t>
  </si>
  <si>
    <t>Преподаватель математика</t>
  </si>
  <si>
    <t>Тургайский аграрно-технический колледж, повар, кулинария, мастер ПО. АрГПИ им. Ы. Алтынсарина, математика</t>
  </si>
  <si>
    <t>ЖБ №0408288, 2003г</t>
  </si>
  <si>
    <t>16 лет 10 мес</t>
  </si>
  <si>
    <t>Преподаватель информатики</t>
  </si>
  <si>
    <t>АрГПИ им. Ы. Алтынсарина, бакалавр информатики</t>
  </si>
  <si>
    <t>ЖБ-Б №0602855, 2003г</t>
  </si>
  <si>
    <t>5 лет 9 мес</t>
  </si>
  <si>
    <t>Преподаватель физической культуры</t>
  </si>
  <si>
    <t>Аркалыкский педагогический институт им. Ы.Алтынсарина, бакалавр физической культуры и спорта</t>
  </si>
  <si>
    <t>до года</t>
  </si>
  <si>
    <t>Преподаватель географии</t>
  </si>
  <si>
    <t>ЖБ-Б №0711556, 2014г.</t>
  </si>
  <si>
    <t>18 лет</t>
  </si>
  <si>
    <t>Преподаватель казахского языка и литературы</t>
  </si>
  <si>
    <t>Аркалыкский государственный педагогический институт им. Ы.Алтынсарина, , биология и география</t>
  </si>
  <si>
    <t>Аркалыкский  педагогический институт,казахский язык и литература</t>
  </si>
  <si>
    <t>ЖБ-Б №0043723, 2001г</t>
  </si>
  <si>
    <t>16 лет</t>
  </si>
  <si>
    <t>Преподаватель иностранного языка</t>
  </si>
  <si>
    <t>АрГПИ им. Ы. Алтынсарина, бакалавр иностранных языков</t>
  </si>
  <si>
    <t>ЖБ -Б №0206062, 2011г.</t>
  </si>
  <si>
    <t>14 лет 8 мес</t>
  </si>
  <si>
    <t>АрГПИ им. Ы. Алтынсарина, учитель английского языка и немецского языка</t>
  </si>
  <si>
    <t>ЖБ №0714901, 2006г</t>
  </si>
  <si>
    <t xml:space="preserve">до года </t>
  </si>
  <si>
    <t>Преподаватель биологии</t>
  </si>
  <si>
    <t>Аркалыкский педогагический институт, биология и география</t>
  </si>
  <si>
    <t>ФВ №668349, 1993г</t>
  </si>
  <si>
    <t>17 лет 7 мес</t>
  </si>
  <si>
    <t>Преподаватель русского языка и литературы</t>
  </si>
  <si>
    <t xml:space="preserve">Аркалыкский педагогический институт, русский язык и литература школах с нерусским языком обучения   </t>
  </si>
  <si>
    <t>ЖБ №0190801                 2001г</t>
  </si>
  <si>
    <t>Аркалыкский государственный педагогический институт им. Ы. Алтынсарина, бакалавр русского языка и литературы</t>
  </si>
  <si>
    <t>ЖБ-Б №1441050, 2019г.</t>
  </si>
  <si>
    <t>Преподаватель История Казахстана</t>
  </si>
  <si>
    <t>Аркалыкский государственный педагогический институт, 2006 г, история, основы права и экономики</t>
  </si>
  <si>
    <t>ЖБ №0715027                             28.06.2006</t>
  </si>
  <si>
    <t>12 лет 6 мес</t>
  </si>
  <si>
    <t>Преподаватель химии</t>
  </si>
  <si>
    <t>Аркалыкский педагогический институт, биология и химия. Карагандинский университет "Болашак" магистр экономических наук</t>
  </si>
  <si>
    <t>ЖООК-М №0052980, 2014.</t>
  </si>
  <si>
    <t>21 год 10 мес</t>
  </si>
  <si>
    <t>Преподаватель физики</t>
  </si>
  <si>
    <t>Карагандинский ГУ, физика</t>
  </si>
  <si>
    <t>Я № 219625, 1984г.</t>
  </si>
  <si>
    <t>33 года 7мес</t>
  </si>
  <si>
    <t>7-10</t>
  </si>
  <si>
    <t>Тарификационный список  преподавателей №19</t>
  </si>
  <si>
    <t>Занимаемая должность (с указанием предмета)</t>
  </si>
  <si>
    <t>Преподаватель организации обслуживания поситителей</t>
  </si>
  <si>
    <t>БЖБ №0042913, 2007г</t>
  </si>
  <si>
    <t>19 лет</t>
  </si>
  <si>
    <t>Предподаватель основы предпринимателской деятельности</t>
  </si>
  <si>
    <t>Алматинский институт экономики и статистики, финансы и кредит</t>
  </si>
  <si>
    <t>ЖБ№0042905, 2013г</t>
  </si>
  <si>
    <t>14 лет</t>
  </si>
  <si>
    <t>Предподаватель экономики предприятие</t>
  </si>
  <si>
    <t>Целиноградский с\х институт, экономист по бух.учету в сельскохозяйстве</t>
  </si>
  <si>
    <t>УВ №677094, 1992г</t>
  </si>
  <si>
    <t>25 лет 6мес</t>
  </si>
  <si>
    <t>Исполнители:</t>
  </si>
  <si>
    <t xml:space="preserve">Зам.директора по УР </t>
  </si>
  <si>
    <t>Крыжанова И.В</t>
  </si>
  <si>
    <t>Главный бухгалтер</t>
  </si>
  <si>
    <t>Иманбекова З.К.</t>
  </si>
  <si>
    <t>Тарификационный список  преподавателей №20</t>
  </si>
  <si>
    <t>Костанайский государственный университет, информатика и математика</t>
  </si>
  <si>
    <t>ЖБ №0062114, 1999г.</t>
  </si>
  <si>
    <t>Преподаватель математики</t>
  </si>
  <si>
    <t>Преподаватель истории Казахстана</t>
  </si>
  <si>
    <t>Аркалыкский педагогический институт, учитель биологии и химии</t>
  </si>
  <si>
    <t>ЖБ-II №0042875 18.06.1994г</t>
  </si>
  <si>
    <t>20 лет 11мес</t>
  </si>
  <si>
    <t>Вакансия</t>
  </si>
  <si>
    <t>Аркалыкский государственный педагогический институт им. Ы. Алтынсарина, бакалавр физической культуры и спорта</t>
  </si>
  <si>
    <t>БЖБ №0042771, 2008г.</t>
  </si>
  <si>
    <t>Преподаватель аграрного право</t>
  </si>
  <si>
    <t>Костанайский социально-технический университет, транспорт, транспортная техника и технология</t>
  </si>
  <si>
    <t>ЖБ-Б №0065553, 2016г.</t>
  </si>
  <si>
    <t>3 года</t>
  </si>
  <si>
    <t>Преподаватель делопроизвства на государственном языке</t>
  </si>
  <si>
    <t>Аркалыкский педагогический институт, основы права и экономики. Костанайский инженерно-экономический университет,организация перевозок, движения и эксл.транспорта</t>
  </si>
  <si>
    <t>ЖБ-Б №0639240, 2013г.</t>
  </si>
  <si>
    <t>17 лет</t>
  </si>
  <si>
    <t>7-11</t>
  </si>
  <si>
    <t>Тарификационный список  преподавателей №21</t>
  </si>
  <si>
    <t>Тарификационный список  преподавателей №22</t>
  </si>
  <si>
    <t>Преподаватель охраны труда и техники безопасности</t>
  </si>
  <si>
    <t>Преподаватель эксплуатации и техн. обслуживание эл.оборудавания</t>
  </si>
  <si>
    <t>Аркалыкский педагогический институт им. Ы. Алтынсарина, , история, основы права и экономики. Костанайский инженерно-экономический университет  им. М.Дулатова, электромеханика</t>
  </si>
  <si>
    <t>ЖБ№0714873, 2015г</t>
  </si>
  <si>
    <t>13 лет</t>
  </si>
  <si>
    <t>Целиноградский СХИ, инженер-строитель</t>
  </si>
  <si>
    <t>ИВ №322989, 1983г.</t>
  </si>
  <si>
    <t>36 лет</t>
  </si>
  <si>
    <t>Преподаватель черчения</t>
  </si>
  <si>
    <t>ЖБ №0053411, 2005г.</t>
  </si>
  <si>
    <t>Преподаватель профессионального русского языка</t>
  </si>
  <si>
    <t>Полтавский ГПИ, учитель русского языка и литературы</t>
  </si>
  <si>
    <t>ПВ №637943, 1986г.</t>
  </si>
  <si>
    <t>27 лет 2 мес</t>
  </si>
  <si>
    <t>Кокшетауский университет им А. Мырзахметова</t>
  </si>
  <si>
    <t>ЖООК-М №0158303, 2018г</t>
  </si>
  <si>
    <t>16 лет 11 мес</t>
  </si>
  <si>
    <t>Преподаватель основы электро-техники</t>
  </si>
  <si>
    <t xml:space="preserve">Рудненский индустриальный институт, бакалавр профессиональное обучение </t>
  </si>
  <si>
    <t>ЖБ-Б №1091648, 2016г</t>
  </si>
  <si>
    <t>Тарификационный список  преподавателей №24</t>
  </si>
  <si>
    <t>Преподаватель по электробезопасности</t>
  </si>
  <si>
    <t xml:space="preserve">Казахского агротехнического университета им. С. Сейфуллина. Бакалавр техники и технологии </t>
  </si>
  <si>
    <t>ЖБ-Б №0077382, 2015г</t>
  </si>
  <si>
    <t>Факультатив "От теории к практике написания сочинения рассуждения"</t>
  </si>
  <si>
    <t>Факультатив "Вычеслительная техника"</t>
  </si>
  <si>
    <t xml:space="preserve">Преподаватель правил дорожного движения </t>
  </si>
  <si>
    <t>Вакансия "</t>
  </si>
  <si>
    <t>Аркалыкский государственный педагогический институт им. Ы. Алтынсарина учитель английского языка и немецского языка</t>
  </si>
  <si>
    <t>Преподаватель технологии консрукционных  материалов</t>
  </si>
  <si>
    <t xml:space="preserve">Факультатив"Эксплуатация сельхоз машин" </t>
  </si>
  <si>
    <t xml:space="preserve">Факультатив "Эксплуатация сельхоз машин" </t>
  </si>
  <si>
    <t xml:space="preserve">Преподаватель основ технической механики  </t>
  </si>
  <si>
    <t>Факультатив "Нетрадиционные источники электроэнергии"</t>
  </si>
  <si>
    <t xml:space="preserve">Факультатив "Математики и физики" </t>
  </si>
  <si>
    <t>Аркалыкский педогагический институт, учитель матиматики и физики</t>
  </si>
  <si>
    <t>ЛВ №086577, 1986г.</t>
  </si>
  <si>
    <t>33 года</t>
  </si>
  <si>
    <t>Факультатив "Автомотизация сельскохозяйствееных агрегатов"</t>
  </si>
  <si>
    <t>консультации</t>
  </si>
  <si>
    <t>Факультативы</t>
  </si>
  <si>
    <t xml:space="preserve">Факультатив </t>
  </si>
  <si>
    <t>Классное руководство</t>
  </si>
  <si>
    <t xml:space="preserve">Казахский агротехнический университет им.С.Сейфуллина, бакалавр техники и технологий, </t>
  </si>
  <si>
    <t>ЖБ-Б №0077382, от 02.06.2015г.</t>
  </si>
  <si>
    <t>ЖБ-Б№0882840, 2015г.</t>
  </si>
  <si>
    <t xml:space="preserve">Аркалыкский государственный педагогический институт, информатика, </t>
  </si>
  <si>
    <t>ЖБ-Б №1440849, 2019г.</t>
  </si>
  <si>
    <t xml:space="preserve">Аркалыкский государственный педагогический институт им. Ы. Алтынсарина,, учитель истории, основ прав и экономики </t>
  </si>
  <si>
    <t>ЖБ№0715102, 2006г.</t>
  </si>
  <si>
    <t>10 лет 4 мес</t>
  </si>
  <si>
    <t xml:space="preserve">ТАТК, повар кулинар, мастер ПО, 1998г., АрГПИ, математика, </t>
  </si>
  <si>
    <t xml:space="preserve">ЖБ№0408288, 2003г. </t>
  </si>
  <si>
    <t>Преподаватель по консультации экономической отрасли</t>
  </si>
  <si>
    <t>КГУ им. А.Байтурсынова, бакалавр экономики, БЖБ №0047470, 2007г., КИЭУ им.М.Дулатова, магистр экономических наук</t>
  </si>
  <si>
    <t>ЖООК-М №0097162, 2016г.</t>
  </si>
  <si>
    <t>св.25</t>
  </si>
  <si>
    <t>Тарификационный список  преподавателей (свод)</t>
  </si>
  <si>
    <t>(свод)</t>
  </si>
  <si>
    <t>АрГПИ им.И.Алтынсарина, бакалавр информатики, г.</t>
  </si>
  <si>
    <t>ЖБ-Б №1440940, 2019</t>
  </si>
  <si>
    <t xml:space="preserve">Политиехнический колледж г.Астана, техник-механик, </t>
  </si>
  <si>
    <t>ТКБ №0939505, 2017г.</t>
  </si>
  <si>
    <t>10мес</t>
  </si>
  <si>
    <t>Аркалыкский педагогический институт, учитель казахского языка и литературы</t>
  </si>
  <si>
    <t>Преподаватель профессиональной практики  для получение рабочей специальностей, производственное обучение</t>
  </si>
  <si>
    <t xml:space="preserve">Костанайский инженерно-экономический университет им.М.Дулатова, бакалавр техники и технологий,  </t>
  </si>
  <si>
    <t>ЖБ-Б №0639962, 2014г.</t>
  </si>
  <si>
    <t>1 год</t>
  </si>
  <si>
    <t>Преподаватель черчение компьютерной графики</t>
  </si>
  <si>
    <t>АрГПИ им. Ы. Алтынсарина, биология и география</t>
  </si>
  <si>
    <t xml:space="preserve">АрГПИ им.И.Алтынсарина, бакалавр информатики, </t>
  </si>
  <si>
    <t>ЖБ-Б №1440920, 2019г.</t>
  </si>
  <si>
    <t xml:space="preserve"> </t>
  </si>
  <si>
    <t>Тарификационный список  преподавателей №23</t>
  </si>
  <si>
    <t xml:space="preserve">Заведуюший кабинетом </t>
  </si>
  <si>
    <t>Костанайский индустриально-педагогический колледж, профессиональное  обучение</t>
  </si>
  <si>
    <t>ТКБ №1042599, 2019г.</t>
  </si>
  <si>
    <t xml:space="preserve">Преподователь механизация сельхох техники, учебная практика, производственная технология </t>
  </si>
  <si>
    <t>Казахский агротехнический университет им. С. Сейфуллина, бакалавр сельскогохозяйства</t>
  </si>
  <si>
    <t>ЖБ-Б №0917341, 2015г</t>
  </si>
  <si>
    <t>Управления образования акимата Костанайской области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</si>
</sst>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0.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mmm/yyyy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172" fontId="9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1" fillId="33" borderId="0" xfId="0" applyFont="1" applyFill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vertical="top" wrapText="1"/>
    </xf>
    <xf numFmtId="0" fontId="15" fillId="34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top" wrapText="1"/>
    </xf>
    <xf numFmtId="172" fontId="15" fillId="34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justify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0" fontId="12" fillId="33" borderId="10" xfId="0" applyFont="1" applyFill="1" applyBorder="1" applyAlignment="1">
      <alignment horizontal="center" vertical="justify" wrapText="1"/>
    </xf>
    <xf numFmtId="3" fontId="15" fillId="34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12" fillId="36" borderId="1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1" fontId="12" fillId="0" borderId="10" xfId="0" applyNumberFormat="1" applyFont="1" applyBorder="1" applyAlignment="1">
      <alignment horizontal="center" vertical="justify" wrapText="1"/>
    </xf>
    <xf numFmtId="0" fontId="12" fillId="0" borderId="11" xfId="0" applyFont="1" applyBorder="1" applyAlignment="1">
      <alignment horizontal="center" vertical="top" wrapText="1"/>
    </xf>
    <xf numFmtId="0" fontId="52" fillId="34" borderId="10" xfId="0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top" wrapText="1"/>
    </xf>
    <xf numFmtId="172" fontId="52" fillId="34" borderId="10" xfId="0" applyNumberFormat="1" applyFont="1" applyFill="1" applyBorder="1" applyAlignment="1">
      <alignment horizontal="center" vertical="top" wrapText="1"/>
    </xf>
    <xf numFmtId="3" fontId="52" fillId="34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justify" wrapText="1"/>
    </xf>
    <xf numFmtId="172" fontId="12" fillId="0" borderId="10" xfId="0" applyNumberFormat="1" applyFont="1" applyBorder="1" applyAlignment="1">
      <alignment horizontal="center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justify" wrapText="1"/>
    </xf>
    <xf numFmtId="49" fontId="13" fillId="36" borderId="10" xfId="0" applyNumberFormat="1" applyFont="1" applyFill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justify" wrapText="1"/>
    </xf>
    <xf numFmtId="49" fontId="12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top"/>
    </xf>
    <xf numFmtId="49" fontId="12" fillId="36" borderId="10" xfId="0" applyNumberFormat="1" applyFont="1" applyFill="1" applyBorder="1" applyAlignment="1">
      <alignment vertical="top" wrapText="1"/>
    </xf>
    <xf numFmtId="49" fontId="12" fillId="36" borderId="10" xfId="0" applyNumberFormat="1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top" wrapText="1"/>
    </xf>
    <xf numFmtId="0" fontId="12" fillId="36" borderId="11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 vertical="justify" wrapText="1"/>
    </xf>
    <xf numFmtId="1" fontId="12" fillId="36" borderId="10" xfId="0" applyNumberFormat="1" applyFont="1" applyFill="1" applyBorder="1" applyAlignment="1">
      <alignment horizontal="center" vertical="top" wrapText="1"/>
    </xf>
    <xf numFmtId="1" fontId="12" fillId="36" borderId="10" xfId="0" applyNumberFormat="1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top" wrapText="1"/>
    </xf>
    <xf numFmtId="1" fontId="12" fillId="36" borderId="10" xfId="0" applyNumberFormat="1" applyFont="1" applyFill="1" applyBorder="1" applyAlignment="1">
      <alignment horizontal="center"/>
    </xf>
    <xf numFmtId="1" fontId="14" fillId="36" borderId="10" xfId="0" applyNumberFormat="1" applyFont="1" applyFill="1" applyBorder="1" applyAlignment="1">
      <alignment horizontal="center" vertical="top" wrapText="1"/>
    </xf>
    <xf numFmtId="2" fontId="12" fillId="36" borderId="10" xfId="0" applyNumberFormat="1" applyFont="1" applyFill="1" applyBorder="1" applyAlignment="1">
      <alignment horizontal="center" vertical="top" wrapText="1"/>
    </xf>
    <xf numFmtId="172" fontId="12" fillId="36" borderId="10" xfId="0" applyNumberFormat="1" applyFont="1" applyFill="1" applyBorder="1" applyAlignment="1">
      <alignment horizontal="center" vertical="top" wrapText="1"/>
    </xf>
    <xf numFmtId="2" fontId="12" fillId="36" borderId="10" xfId="0" applyNumberFormat="1" applyFont="1" applyFill="1" applyBorder="1" applyAlignment="1">
      <alignment horizontal="center" vertical="justify" wrapText="1"/>
    </xf>
    <xf numFmtId="49" fontId="12" fillId="36" borderId="10" xfId="0" applyNumberFormat="1" applyFont="1" applyFill="1" applyBorder="1" applyAlignment="1">
      <alignment horizontal="center" vertical="top" wrapText="1"/>
    </xf>
    <xf numFmtId="172" fontId="12" fillId="36" borderId="10" xfId="0" applyNumberFormat="1" applyFont="1" applyFill="1" applyBorder="1" applyAlignment="1">
      <alignment horizontal="center" vertical="justify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36" borderId="10" xfId="0" applyNumberFormat="1" applyFont="1" applyFill="1" applyBorder="1" applyAlignment="1">
      <alignment vertical="top" wrapText="1"/>
    </xf>
    <xf numFmtId="0" fontId="9" fillId="36" borderId="10" xfId="0" applyFont="1" applyFill="1" applyBorder="1" applyAlignment="1">
      <alignment horizontal="center" vertical="top" wrapText="1"/>
    </xf>
    <xf numFmtId="2" fontId="9" fillId="36" borderId="10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justify" wrapText="1"/>
    </xf>
    <xf numFmtId="1" fontId="9" fillId="36" borderId="10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justify"/>
    </xf>
    <xf numFmtId="1" fontId="9" fillId="36" borderId="10" xfId="0" applyNumberFormat="1" applyFont="1" applyFill="1" applyBorder="1" applyAlignment="1">
      <alignment horizontal="center" vertical="justify" wrapText="1"/>
    </xf>
    <xf numFmtId="1" fontId="9" fillId="0" borderId="10" xfId="0" applyNumberFormat="1" applyFont="1" applyBorder="1" applyAlignment="1">
      <alignment horizontal="center" vertical="justify" wrapText="1"/>
    </xf>
    <xf numFmtId="0" fontId="0" fillId="0" borderId="0" xfId="0" applyBorder="1" applyAlignment="1">
      <alignment/>
    </xf>
    <xf numFmtId="172" fontId="12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justify" wrapText="1"/>
    </xf>
    <xf numFmtId="0" fontId="53" fillId="36" borderId="10" xfId="0" applyFont="1" applyFill="1" applyBorder="1" applyAlignment="1">
      <alignment horizontal="center" vertical="top" wrapText="1"/>
    </xf>
    <xf numFmtId="0" fontId="53" fillId="36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A75"/>
  <sheetViews>
    <sheetView view="pageBreakPreview" zoomScale="98" zoomScaleNormal="86" zoomScaleSheetLayoutView="98" zoomScalePageLayoutView="50" workbookViewId="0" topLeftCell="A12">
      <selection activeCell="B25" sqref="B25:B36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22.37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7.625" style="0" customWidth="1"/>
    <col min="14" max="14" width="7.875" style="0" customWidth="1"/>
    <col min="15" max="15" width="10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46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33</v>
      </c>
      <c r="O2" s="7"/>
      <c r="P2" s="7"/>
      <c r="Q2" s="7"/>
      <c r="R2" s="7"/>
      <c r="S2" s="8"/>
      <c r="T2" s="8"/>
    </row>
    <row r="3" spans="1:53" ht="15">
      <c r="A3" s="7" t="s">
        <v>238</v>
      </c>
      <c r="B3" s="8"/>
      <c r="C3" s="7"/>
      <c r="D3" s="7"/>
      <c r="E3" s="8"/>
      <c r="F3" s="8"/>
      <c r="G3" s="78"/>
      <c r="H3" s="8"/>
      <c r="I3" s="8"/>
      <c r="J3" s="8"/>
      <c r="K3" s="14"/>
      <c r="L3" s="8"/>
      <c r="M3" s="8"/>
      <c r="N3" s="7" t="s">
        <v>238</v>
      </c>
      <c r="O3" s="7"/>
      <c r="P3" s="7"/>
      <c r="Q3" s="7"/>
      <c r="R3" s="7"/>
      <c r="S3" s="8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20" ht="15">
      <c r="A4" s="7"/>
      <c r="B4" s="8"/>
      <c r="C4" s="7"/>
      <c r="D4" s="7"/>
      <c r="E4" s="8"/>
      <c r="F4" s="120" t="s">
        <v>177</v>
      </c>
      <c r="G4" s="120"/>
      <c r="H4" s="120"/>
      <c r="I4" s="120"/>
      <c r="J4" s="120"/>
      <c r="K4" s="14"/>
      <c r="L4" s="8"/>
      <c r="M4" s="8"/>
      <c r="N4" s="7"/>
      <c r="O4" s="7"/>
      <c r="P4" s="7"/>
      <c r="Q4" s="7"/>
      <c r="R4" s="7"/>
      <c r="S4" s="8"/>
      <c r="T4" s="8"/>
    </row>
    <row r="5" spans="1:20" ht="15">
      <c r="A5" s="7" t="s">
        <v>47</v>
      </c>
      <c r="B5" s="8"/>
      <c r="C5" s="7"/>
      <c r="D5" s="7"/>
      <c r="E5" s="8"/>
      <c r="F5" s="8"/>
      <c r="G5" s="8"/>
      <c r="H5" s="8"/>
      <c r="I5" s="8"/>
      <c r="J5" s="8"/>
      <c r="K5" s="14"/>
      <c r="L5" s="8"/>
      <c r="M5" s="8"/>
      <c r="N5" s="7" t="s">
        <v>48</v>
      </c>
      <c r="O5" s="7"/>
      <c r="P5" s="7"/>
      <c r="Q5" s="7"/>
      <c r="R5" s="7"/>
      <c r="S5" s="8"/>
      <c r="T5" s="8"/>
    </row>
    <row r="6" spans="1:20" ht="15">
      <c r="A6" s="7"/>
      <c r="B6" s="8"/>
      <c r="C6" s="121" t="s">
        <v>30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"/>
      <c r="Q6" s="8"/>
      <c r="R6" s="8"/>
      <c r="S6" s="8"/>
      <c r="T6" s="8"/>
    </row>
    <row r="7" spans="1:20" ht="15">
      <c r="A7" s="8"/>
      <c r="B7" s="8"/>
      <c r="C7" s="121" t="s">
        <v>49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  <c r="Q7" s="8"/>
      <c r="R7" s="8"/>
      <c r="S7" s="8"/>
      <c r="T7" s="8"/>
    </row>
    <row r="8" spans="1:20" ht="15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9"/>
      <c r="H10" s="9"/>
      <c r="I10" s="9"/>
      <c r="J10" s="9"/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14"/>
      <c r="L12" s="8"/>
      <c r="M12" s="8"/>
      <c r="N12" s="8"/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4</v>
      </c>
      <c r="K13" s="14"/>
      <c r="L13" s="8"/>
      <c r="M13" s="8"/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40</v>
      </c>
      <c r="K14" s="14"/>
      <c r="L14" s="8"/>
      <c r="M14" s="8"/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5</v>
      </c>
      <c r="K15" s="14"/>
      <c r="L15" s="8"/>
      <c r="M15" s="8" t="s">
        <v>44</v>
      </c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3</v>
      </c>
      <c r="K16" s="14"/>
      <c r="L16" s="8"/>
      <c r="M16" s="8">
        <v>2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 t="s">
        <v>6</v>
      </c>
      <c r="K17" s="14"/>
      <c r="L17" s="8"/>
      <c r="M17" s="8">
        <v>24</v>
      </c>
      <c r="O17" s="8"/>
      <c r="P17" s="8"/>
      <c r="Q17" s="8"/>
      <c r="R17" s="8"/>
      <c r="S17" s="8"/>
      <c r="T17" s="8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 t="s">
        <v>1</v>
      </c>
      <c r="K18" s="14"/>
      <c r="L18" s="8"/>
      <c r="M18" s="8">
        <v>24</v>
      </c>
      <c r="O18" s="8"/>
      <c r="P18" s="8"/>
      <c r="Q18" s="8"/>
      <c r="R18" s="8"/>
      <c r="S18" s="8"/>
      <c r="T18" s="8"/>
    </row>
    <row r="19" spans="1:20" ht="15">
      <c r="A19" s="8"/>
      <c r="B19" s="8"/>
      <c r="C19" s="8"/>
      <c r="D19" s="8"/>
      <c r="E19" s="8"/>
      <c r="F19" s="8"/>
      <c r="G19" s="8"/>
      <c r="H19" s="8"/>
      <c r="I19" s="8"/>
      <c r="J19" s="8" t="s">
        <v>2</v>
      </c>
      <c r="K19" s="14"/>
      <c r="L19" s="8"/>
      <c r="M19" s="8"/>
      <c r="O19" s="8"/>
      <c r="P19" s="8"/>
      <c r="Q19" s="8"/>
      <c r="R19" s="8"/>
      <c r="S19" s="8"/>
      <c r="T19" s="8"/>
    </row>
    <row r="20" spans="1:20" ht="15">
      <c r="A20" s="8"/>
      <c r="B20" s="8"/>
      <c r="C20" s="8"/>
      <c r="D20" s="8"/>
      <c r="E20" s="8"/>
      <c r="F20" s="8"/>
      <c r="G20" s="8"/>
      <c r="H20" s="8"/>
      <c r="I20" s="8"/>
      <c r="J20" s="8" t="s">
        <v>7</v>
      </c>
      <c r="K20" s="14"/>
      <c r="L20" s="8"/>
      <c r="M20" s="13">
        <v>110.8</v>
      </c>
      <c r="O20" s="8"/>
      <c r="P20" s="8"/>
      <c r="Q20" s="8"/>
      <c r="R20" s="8"/>
      <c r="S20" s="8"/>
      <c r="T20" s="8"/>
    </row>
    <row r="21" spans="1:2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14"/>
      <c r="L21" s="8"/>
      <c r="M21" s="8"/>
      <c r="N21" s="8"/>
      <c r="O21" s="8"/>
      <c r="P21" s="8"/>
      <c r="Q21" s="8"/>
      <c r="R21" s="8"/>
      <c r="S21" s="8"/>
      <c r="T21" s="8"/>
    </row>
    <row r="22" spans="1:20" ht="21.75" customHeight="1">
      <c r="A22" s="119" t="s">
        <v>0</v>
      </c>
      <c r="B22" s="119" t="s">
        <v>8</v>
      </c>
      <c r="C22" s="119" t="s">
        <v>9</v>
      </c>
      <c r="D22" s="119" t="s">
        <v>10</v>
      </c>
      <c r="E22" s="119" t="s">
        <v>16</v>
      </c>
      <c r="F22" s="119" t="s">
        <v>11</v>
      </c>
      <c r="G22" s="119" t="s">
        <v>12</v>
      </c>
      <c r="H22" s="119" t="s">
        <v>21</v>
      </c>
      <c r="I22" s="119" t="s">
        <v>22</v>
      </c>
      <c r="J22" s="119" t="s">
        <v>28</v>
      </c>
      <c r="K22" s="125" t="s">
        <v>13</v>
      </c>
      <c r="L22" s="119" t="s">
        <v>23</v>
      </c>
      <c r="M22" s="119" t="s">
        <v>14</v>
      </c>
      <c r="N22" s="119"/>
      <c r="O22" s="119"/>
      <c r="P22" s="119"/>
      <c r="Q22" s="119"/>
      <c r="R22" s="119"/>
      <c r="S22" s="116" t="s">
        <v>56</v>
      </c>
      <c r="T22" s="116" t="s">
        <v>19</v>
      </c>
    </row>
    <row r="23" spans="1:20" ht="45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25"/>
      <c r="L23" s="119"/>
      <c r="M23" s="119" t="s">
        <v>17</v>
      </c>
      <c r="N23" s="119" t="s">
        <v>18</v>
      </c>
      <c r="O23" s="119" t="s">
        <v>24</v>
      </c>
      <c r="P23" s="119" t="s">
        <v>20</v>
      </c>
      <c r="Q23" s="119"/>
      <c r="R23" s="119"/>
      <c r="S23" s="117"/>
      <c r="T23" s="117"/>
    </row>
    <row r="24" spans="1:20" ht="24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25"/>
      <c r="L24" s="119"/>
      <c r="M24" s="119"/>
      <c r="N24" s="119"/>
      <c r="O24" s="119"/>
      <c r="P24" s="26" t="s">
        <v>25</v>
      </c>
      <c r="Q24" s="26" t="s">
        <v>32</v>
      </c>
      <c r="R24" s="26" t="s">
        <v>26</v>
      </c>
      <c r="S24" s="118"/>
      <c r="T24" s="118"/>
    </row>
    <row r="25" spans="1:20" ht="111.75" customHeight="1">
      <c r="A25" s="24">
        <v>1</v>
      </c>
      <c r="B25" s="29"/>
      <c r="C25" s="63" t="s">
        <v>222</v>
      </c>
      <c r="D25" s="29" t="s">
        <v>27</v>
      </c>
      <c r="E25" s="29" t="s">
        <v>223</v>
      </c>
      <c r="F25" s="29" t="s">
        <v>224</v>
      </c>
      <c r="G25" s="87" t="s">
        <v>225</v>
      </c>
      <c r="H25" s="87" t="s">
        <v>55</v>
      </c>
      <c r="I25" s="87">
        <v>79459</v>
      </c>
      <c r="J25" s="87">
        <f>I25/72</f>
        <v>1103.5972222222222</v>
      </c>
      <c r="K25" s="114">
        <f>2.2+4.6+1.2+2+4.2</f>
        <v>14.2</v>
      </c>
      <c r="L25" s="90">
        <f>J25*K25</f>
        <v>15671.080555555554</v>
      </c>
      <c r="M25" s="87"/>
      <c r="N25" s="87"/>
      <c r="O25" s="87"/>
      <c r="P25" s="63"/>
      <c r="Q25" s="63"/>
      <c r="R25" s="63"/>
      <c r="S25" s="35">
        <f>L25*10%</f>
        <v>1567.1080555555554</v>
      </c>
      <c r="T25" s="35">
        <f>S25+R25+O25+N25+M25+L25</f>
        <v>17238.18861111111</v>
      </c>
    </row>
    <row r="26" spans="1:20" ht="68.25" customHeight="1">
      <c r="A26" s="24">
        <v>2</v>
      </c>
      <c r="B26" s="29"/>
      <c r="C26" s="26" t="s">
        <v>178</v>
      </c>
      <c r="D26" s="29" t="s">
        <v>27</v>
      </c>
      <c r="E26" s="29" t="s">
        <v>159</v>
      </c>
      <c r="F26" s="48" t="s">
        <v>160</v>
      </c>
      <c r="G26" s="92" t="s">
        <v>161</v>
      </c>
      <c r="H26" s="87" t="s">
        <v>55</v>
      </c>
      <c r="I26" s="87">
        <v>89016</v>
      </c>
      <c r="J26" s="87">
        <f>I26/72</f>
        <v>1236.3333333333333</v>
      </c>
      <c r="K26" s="114">
        <f>3.4+4.4+4.6+2.6</f>
        <v>15</v>
      </c>
      <c r="L26" s="90">
        <f>J26*K26</f>
        <v>18545</v>
      </c>
      <c r="M26" s="90">
        <v>4424</v>
      </c>
      <c r="N26" s="90">
        <v>4424</v>
      </c>
      <c r="O26" s="90"/>
      <c r="P26" s="90"/>
      <c r="Q26" s="90"/>
      <c r="R26" s="90"/>
      <c r="S26" s="35">
        <f>L26*10%</f>
        <v>1854.5</v>
      </c>
      <c r="T26" s="35">
        <f>S26+R26+O26+N26+M26+L26</f>
        <v>29247.5</v>
      </c>
    </row>
    <row r="27" spans="1:20" ht="56.25" customHeight="1">
      <c r="A27" s="24">
        <v>3</v>
      </c>
      <c r="B27" s="26"/>
      <c r="C27" s="26" t="s">
        <v>51</v>
      </c>
      <c r="D27" s="26" t="s">
        <v>27</v>
      </c>
      <c r="E27" s="26" t="s">
        <v>52</v>
      </c>
      <c r="F27" s="26" t="s">
        <v>53</v>
      </c>
      <c r="G27" s="87" t="s">
        <v>54</v>
      </c>
      <c r="H27" s="87" t="s">
        <v>55</v>
      </c>
      <c r="I27" s="87">
        <v>93971</v>
      </c>
      <c r="J27" s="87">
        <f aca="true" t="shared" si="0" ref="J27:J39">I27/72</f>
        <v>1305.1527777777778</v>
      </c>
      <c r="K27" s="114">
        <v>7</v>
      </c>
      <c r="L27" s="90">
        <f aca="true" t="shared" si="1" ref="L27:L39">J27*K27</f>
        <v>9136.069444444445</v>
      </c>
      <c r="M27" s="90"/>
      <c r="N27" s="90"/>
      <c r="O27" s="90"/>
      <c r="P27" s="90"/>
      <c r="Q27" s="90"/>
      <c r="R27" s="90"/>
      <c r="S27" s="35">
        <f aca="true" t="shared" si="2" ref="S27:S39">L27*10%</f>
        <v>913.6069444444446</v>
      </c>
      <c r="T27" s="35">
        <f aca="true" t="shared" si="3" ref="T27:T39">S27+R27+O27+N27+M27+L27</f>
        <v>10049.676388888889</v>
      </c>
    </row>
    <row r="28" spans="1:20" ht="51.75" customHeight="1">
      <c r="A28" s="24">
        <v>4</v>
      </c>
      <c r="B28" s="29"/>
      <c r="C28" s="31" t="s">
        <v>77</v>
      </c>
      <c r="D28" s="48" t="s">
        <v>27</v>
      </c>
      <c r="E28" s="49" t="s">
        <v>144</v>
      </c>
      <c r="F28" s="61" t="s">
        <v>145</v>
      </c>
      <c r="G28" s="92" t="s">
        <v>68</v>
      </c>
      <c r="H28" s="87" t="s">
        <v>55</v>
      </c>
      <c r="I28" s="89">
        <v>87246</v>
      </c>
      <c r="J28" s="87">
        <f t="shared" si="0"/>
        <v>1211.75</v>
      </c>
      <c r="K28" s="114">
        <v>10</v>
      </c>
      <c r="L28" s="90">
        <f t="shared" si="1"/>
        <v>12117.5</v>
      </c>
      <c r="M28" s="90"/>
      <c r="N28" s="90"/>
      <c r="O28" s="90"/>
      <c r="P28" s="90"/>
      <c r="Q28" s="90"/>
      <c r="R28" s="90"/>
      <c r="S28" s="35">
        <f t="shared" si="2"/>
        <v>1211.75</v>
      </c>
      <c r="T28" s="35">
        <f t="shared" si="3"/>
        <v>13329.25</v>
      </c>
    </row>
    <row r="29" spans="1:20" ht="50.25" customHeight="1">
      <c r="A29" s="24">
        <v>5</v>
      </c>
      <c r="B29" s="37"/>
      <c r="C29" s="37" t="s">
        <v>61</v>
      </c>
      <c r="D29" s="26" t="s">
        <v>27</v>
      </c>
      <c r="E29" s="37" t="s">
        <v>62</v>
      </c>
      <c r="F29" s="28" t="s">
        <v>63</v>
      </c>
      <c r="G29" s="92" t="s">
        <v>64</v>
      </c>
      <c r="H29" s="87" t="s">
        <v>55</v>
      </c>
      <c r="I29" s="87">
        <v>85653</v>
      </c>
      <c r="J29" s="87">
        <f t="shared" si="0"/>
        <v>1189.625</v>
      </c>
      <c r="K29" s="114">
        <v>3.4</v>
      </c>
      <c r="L29" s="90">
        <f t="shared" si="1"/>
        <v>4044.725</v>
      </c>
      <c r="M29" s="90"/>
      <c r="N29" s="90"/>
      <c r="O29" s="90"/>
      <c r="P29" s="90"/>
      <c r="Q29" s="90"/>
      <c r="R29" s="90"/>
      <c r="S29" s="35">
        <f t="shared" si="2"/>
        <v>404.4725</v>
      </c>
      <c r="T29" s="35">
        <f t="shared" si="3"/>
        <v>4449.1975</v>
      </c>
    </row>
    <row r="30" spans="1:20" ht="48" customHeight="1">
      <c r="A30" s="24">
        <v>6</v>
      </c>
      <c r="B30" s="29"/>
      <c r="C30" s="29" t="s">
        <v>73</v>
      </c>
      <c r="D30" s="29" t="s">
        <v>27</v>
      </c>
      <c r="E30" s="31" t="s">
        <v>136</v>
      </c>
      <c r="F30" s="61" t="s">
        <v>137</v>
      </c>
      <c r="G30" s="81" t="s">
        <v>82</v>
      </c>
      <c r="H30" s="87" t="s">
        <v>55</v>
      </c>
      <c r="I30" s="87">
        <v>90609</v>
      </c>
      <c r="J30" s="87">
        <f t="shared" si="0"/>
        <v>1258.4583333333333</v>
      </c>
      <c r="K30" s="114">
        <v>7.2</v>
      </c>
      <c r="L30" s="90">
        <f t="shared" si="1"/>
        <v>9060.9</v>
      </c>
      <c r="M30" s="90"/>
      <c r="N30" s="90"/>
      <c r="O30" s="90"/>
      <c r="P30" s="90"/>
      <c r="Q30" s="90"/>
      <c r="R30" s="90"/>
      <c r="S30" s="35">
        <f t="shared" si="2"/>
        <v>906.09</v>
      </c>
      <c r="T30" s="35">
        <f t="shared" si="3"/>
        <v>9966.99</v>
      </c>
    </row>
    <row r="31" spans="1:20" ht="51" customHeight="1">
      <c r="A31" s="24">
        <v>7</v>
      </c>
      <c r="B31" s="26"/>
      <c r="C31" s="26" t="s">
        <v>139</v>
      </c>
      <c r="D31" s="26" t="s">
        <v>27</v>
      </c>
      <c r="E31" s="26" t="s">
        <v>66</v>
      </c>
      <c r="F31" s="26" t="s">
        <v>67</v>
      </c>
      <c r="G31" s="87" t="s">
        <v>68</v>
      </c>
      <c r="H31" s="87" t="s">
        <v>55</v>
      </c>
      <c r="I31" s="87">
        <v>87246</v>
      </c>
      <c r="J31" s="87">
        <f t="shared" si="0"/>
        <v>1211.75</v>
      </c>
      <c r="K31" s="114">
        <v>12.8</v>
      </c>
      <c r="L31" s="90">
        <f t="shared" si="1"/>
        <v>15510.400000000001</v>
      </c>
      <c r="M31" s="90"/>
      <c r="N31" s="90"/>
      <c r="O31" s="90"/>
      <c r="P31" s="90"/>
      <c r="Q31" s="96"/>
      <c r="R31" s="90"/>
      <c r="S31" s="35">
        <f t="shared" si="2"/>
        <v>1551.0400000000002</v>
      </c>
      <c r="T31" s="35">
        <f t="shared" si="3"/>
        <v>17061.440000000002</v>
      </c>
    </row>
    <row r="32" spans="1:20" ht="58.5" customHeight="1">
      <c r="A32" s="24">
        <v>8</v>
      </c>
      <c r="B32" s="26"/>
      <c r="C32" s="29" t="s">
        <v>167</v>
      </c>
      <c r="D32" s="29" t="s">
        <v>27</v>
      </c>
      <c r="E32" s="29" t="s">
        <v>168</v>
      </c>
      <c r="F32" s="64" t="s">
        <v>169</v>
      </c>
      <c r="G32" s="87" t="s">
        <v>170</v>
      </c>
      <c r="H32" s="87" t="s">
        <v>55</v>
      </c>
      <c r="I32" s="87">
        <v>93971</v>
      </c>
      <c r="J32" s="87">
        <f t="shared" si="0"/>
        <v>1305.1527777777778</v>
      </c>
      <c r="K32" s="114">
        <v>7.2</v>
      </c>
      <c r="L32" s="90">
        <f t="shared" si="1"/>
        <v>9397.1</v>
      </c>
      <c r="M32" s="90"/>
      <c r="N32" s="90"/>
      <c r="O32" s="90"/>
      <c r="P32" s="90">
        <v>25</v>
      </c>
      <c r="Q32" s="96">
        <v>7.2</v>
      </c>
      <c r="R32" s="90">
        <v>442</v>
      </c>
      <c r="S32" s="35">
        <f t="shared" si="2"/>
        <v>939.71</v>
      </c>
      <c r="T32" s="35">
        <f t="shared" si="3"/>
        <v>10778.810000000001</v>
      </c>
    </row>
    <row r="33" spans="1:20" ht="66" customHeight="1">
      <c r="A33" s="24">
        <v>9</v>
      </c>
      <c r="B33" s="26"/>
      <c r="C33" s="26" t="s">
        <v>80</v>
      </c>
      <c r="D33" s="26" t="s">
        <v>27</v>
      </c>
      <c r="E33" s="26" t="s">
        <v>84</v>
      </c>
      <c r="F33" s="26" t="s">
        <v>81</v>
      </c>
      <c r="G33" s="87" t="s">
        <v>82</v>
      </c>
      <c r="H33" s="87" t="s">
        <v>55</v>
      </c>
      <c r="I33" s="87">
        <v>90609</v>
      </c>
      <c r="J33" s="87">
        <f t="shared" si="0"/>
        <v>1258.4583333333333</v>
      </c>
      <c r="K33" s="114">
        <v>4</v>
      </c>
      <c r="L33" s="90">
        <f t="shared" si="1"/>
        <v>5033.833333333333</v>
      </c>
      <c r="M33" s="90"/>
      <c r="N33" s="90"/>
      <c r="O33" s="90"/>
      <c r="P33" s="90"/>
      <c r="Q33" s="96"/>
      <c r="R33" s="90"/>
      <c r="S33" s="35">
        <f t="shared" si="2"/>
        <v>503.3833333333333</v>
      </c>
      <c r="T33" s="35">
        <f t="shared" si="3"/>
        <v>5537.216666666666</v>
      </c>
    </row>
    <row r="34" spans="1:20" ht="52.5" customHeight="1">
      <c r="A34" s="24">
        <v>10</v>
      </c>
      <c r="B34" s="26"/>
      <c r="C34" s="26" t="s">
        <v>88</v>
      </c>
      <c r="D34" s="26" t="s">
        <v>27</v>
      </c>
      <c r="E34" s="26" t="s">
        <v>92</v>
      </c>
      <c r="F34" s="26" t="s">
        <v>93</v>
      </c>
      <c r="G34" s="87" t="s">
        <v>94</v>
      </c>
      <c r="H34" s="87" t="s">
        <v>55</v>
      </c>
      <c r="I34" s="87">
        <v>77867</v>
      </c>
      <c r="J34" s="87">
        <f t="shared" si="0"/>
        <v>1081.486111111111</v>
      </c>
      <c r="K34" s="114">
        <v>7.2</v>
      </c>
      <c r="L34" s="90">
        <f t="shared" si="1"/>
        <v>7786.7</v>
      </c>
      <c r="M34" s="90"/>
      <c r="N34" s="90"/>
      <c r="O34" s="90"/>
      <c r="P34" s="90">
        <v>20</v>
      </c>
      <c r="Q34" s="96">
        <v>7.2</v>
      </c>
      <c r="R34" s="90">
        <v>354</v>
      </c>
      <c r="S34" s="35">
        <f t="shared" si="2"/>
        <v>778.6700000000001</v>
      </c>
      <c r="T34" s="35">
        <f t="shared" si="3"/>
        <v>8919.369999999999</v>
      </c>
    </row>
    <row r="35" spans="1:20" ht="34.5" customHeight="1" hidden="1">
      <c r="A35" s="24">
        <v>11</v>
      </c>
      <c r="B35" s="26"/>
      <c r="C35" s="62"/>
      <c r="D35" s="29"/>
      <c r="E35" s="31"/>
      <c r="F35" s="61"/>
      <c r="G35" s="92"/>
      <c r="H35" s="89"/>
      <c r="I35" s="89"/>
      <c r="J35" s="87"/>
      <c r="K35" s="115"/>
      <c r="L35" s="90"/>
      <c r="M35" s="90"/>
      <c r="N35" s="90"/>
      <c r="O35" s="90"/>
      <c r="P35" s="91"/>
      <c r="Q35" s="112"/>
      <c r="R35" s="91"/>
      <c r="S35" s="35"/>
      <c r="T35" s="35"/>
    </row>
    <row r="36" spans="1:20" ht="86.25" customHeight="1">
      <c r="A36" s="24">
        <v>11</v>
      </c>
      <c r="B36" s="42"/>
      <c r="C36" s="28" t="s">
        <v>108</v>
      </c>
      <c r="D36" s="28" t="s">
        <v>27</v>
      </c>
      <c r="E36" s="37" t="s">
        <v>109</v>
      </c>
      <c r="F36" s="27" t="s">
        <v>110</v>
      </c>
      <c r="G36" s="81" t="s">
        <v>111</v>
      </c>
      <c r="H36" s="87" t="s">
        <v>55</v>
      </c>
      <c r="I36" s="87">
        <v>92201</v>
      </c>
      <c r="J36" s="87">
        <f t="shared" si="0"/>
        <v>1280.5694444444443</v>
      </c>
      <c r="K36" s="114">
        <v>9</v>
      </c>
      <c r="L36" s="90">
        <f t="shared" si="1"/>
        <v>11525.125</v>
      </c>
      <c r="M36" s="90"/>
      <c r="N36" s="90"/>
      <c r="O36" s="90"/>
      <c r="P36" s="90">
        <v>20</v>
      </c>
      <c r="Q36" s="96">
        <v>7.8</v>
      </c>
      <c r="R36" s="90">
        <v>383</v>
      </c>
      <c r="S36" s="35">
        <f t="shared" si="2"/>
        <v>1152.5125</v>
      </c>
      <c r="T36" s="35">
        <f t="shared" si="3"/>
        <v>13060.6375</v>
      </c>
    </row>
    <row r="37" spans="1:20" ht="71.25" customHeight="1" hidden="1">
      <c r="A37" s="24">
        <v>13</v>
      </c>
      <c r="B37" s="42"/>
      <c r="C37" s="28"/>
      <c r="D37" s="28"/>
      <c r="E37" s="37"/>
      <c r="F37" s="27"/>
      <c r="G37" s="98"/>
      <c r="H37" s="87"/>
      <c r="I37" s="87"/>
      <c r="J37" s="87"/>
      <c r="K37" s="115"/>
      <c r="L37" s="90"/>
      <c r="M37" s="90"/>
      <c r="N37" s="90"/>
      <c r="O37" s="90"/>
      <c r="P37" s="90"/>
      <c r="Q37" s="96"/>
      <c r="R37" s="90"/>
      <c r="S37" s="35"/>
      <c r="T37" s="35"/>
    </row>
    <row r="38" spans="1:20" ht="21" customHeight="1">
      <c r="A38" s="24">
        <v>12</v>
      </c>
      <c r="B38" s="36" t="s">
        <v>143</v>
      </c>
      <c r="C38" s="31" t="s">
        <v>31</v>
      </c>
      <c r="D38" s="28" t="s">
        <v>27</v>
      </c>
      <c r="E38" s="31"/>
      <c r="F38" s="32"/>
      <c r="G38" s="98" t="s">
        <v>116</v>
      </c>
      <c r="H38" s="87" t="s">
        <v>55</v>
      </c>
      <c r="I38" s="87">
        <v>85653</v>
      </c>
      <c r="J38" s="87">
        <f t="shared" si="0"/>
        <v>1189.625</v>
      </c>
      <c r="K38" s="87">
        <v>7.6</v>
      </c>
      <c r="L38" s="90">
        <f t="shared" si="1"/>
        <v>9041.15</v>
      </c>
      <c r="M38" s="90"/>
      <c r="N38" s="90"/>
      <c r="O38" s="90"/>
      <c r="P38" s="90"/>
      <c r="Q38" s="96"/>
      <c r="R38" s="90"/>
      <c r="S38" s="35">
        <f t="shared" si="2"/>
        <v>904.115</v>
      </c>
      <c r="T38" s="35">
        <f t="shared" si="3"/>
        <v>9945.265</v>
      </c>
    </row>
    <row r="39" spans="1:20" ht="66.75" customHeight="1">
      <c r="A39" s="24">
        <v>13</v>
      </c>
      <c r="B39" s="26" t="s">
        <v>143</v>
      </c>
      <c r="C39" s="31" t="s">
        <v>195</v>
      </c>
      <c r="D39" s="28" t="s">
        <v>27</v>
      </c>
      <c r="E39" s="31"/>
      <c r="F39" s="32"/>
      <c r="G39" s="98" t="s">
        <v>116</v>
      </c>
      <c r="H39" s="87" t="s">
        <v>55</v>
      </c>
      <c r="I39" s="87">
        <v>85653</v>
      </c>
      <c r="J39" s="87">
        <f t="shared" si="0"/>
        <v>1189.625</v>
      </c>
      <c r="K39" s="87">
        <v>6.2</v>
      </c>
      <c r="L39" s="90">
        <f t="shared" si="1"/>
        <v>7375.675</v>
      </c>
      <c r="M39" s="90"/>
      <c r="N39" s="90"/>
      <c r="O39" s="90"/>
      <c r="P39" s="90"/>
      <c r="Q39" s="96"/>
      <c r="R39" s="90"/>
      <c r="S39" s="35">
        <f t="shared" si="2"/>
        <v>737.5675000000001</v>
      </c>
      <c r="T39" s="35">
        <f t="shared" si="3"/>
        <v>8113.2425</v>
      </c>
    </row>
    <row r="40" spans="1:20" ht="15.75">
      <c r="A40" s="24"/>
      <c r="B40" s="67" t="s">
        <v>50</v>
      </c>
      <c r="C40" s="68"/>
      <c r="D40" s="68"/>
      <c r="E40" s="68"/>
      <c r="F40" s="69"/>
      <c r="G40" s="68"/>
      <c r="H40" s="68"/>
      <c r="I40" s="68"/>
      <c r="J40" s="70"/>
      <c r="K40" s="71">
        <f>K39+K38+K36+K35+K34+K33+K32+K31+K30+K29+K28+K27+K26+K25</f>
        <v>110.80000000000001</v>
      </c>
      <c r="L40" s="72">
        <f aca="true" t="shared" si="4" ref="L40:T40">L39+L38+L36+L35+L34+L33+L32+L31+L30+L29+L28+L27+L26+L25</f>
        <v>134245.25833333333</v>
      </c>
      <c r="M40" s="72">
        <f t="shared" si="4"/>
        <v>4424</v>
      </c>
      <c r="N40" s="72">
        <f t="shared" si="4"/>
        <v>4424</v>
      </c>
      <c r="O40" s="72">
        <f t="shared" si="4"/>
        <v>0</v>
      </c>
      <c r="P40" s="72"/>
      <c r="Q40" s="72"/>
      <c r="R40" s="72">
        <f t="shared" si="4"/>
        <v>1179</v>
      </c>
      <c r="S40" s="72">
        <f t="shared" si="4"/>
        <v>13424.525833333333</v>
      </c>
      <c r="T40" s="72">
        <f t="shared" si="4"/>
        <v>157696.78416666668</v>
      </c>
    </row>
    <row r="41" spans="1:20" ht="12.75">
      <c r="A41" s="4"/>
      <c r="B41" s="123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2"/>
      <c r="S41" s="2"/>
      <c r="T41" s="2"/>
    </row>
    <row r="42" spans="1:20" ht="12.75">
      <c r="A42" s="4"/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"/>
      <c r="S42" s="2"/>
      <c r="T42" s="2"/>
    </row>
    <row r="43" spans="1:20" ht="25.5" customHeight="1">
      <c r="A43" s="4"/>
      <c r="B43" s="21" t="s">
        <v>130</v>
      </c>
      <c r="C43" s="122" t="s">
        <v>131</v>
      </c>
      <c r="D43" s="122"/>
      <c r="E43" s="21"/>
      <c r="F43" s="21" t="s">
        <v>132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"/>
      <c r="S43" s="2"/>
      <c r="T43" s="2"/>
    </row>
    <row r="44" spans="1:20" ht="12.75">
      <c r="A44" s="4"/>
      <c r="B44" s="21"/>
      <c r="C44" s="122" t="s">
        <v>133</v>
      </c>
      <c r="D44" s="122"/>
      <c r="E44" s="21"/>
      <c r="F44" s="21" t="s">
        <v>134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6"/>
      <c r="S44" s="2"/>
      <c r="T44" s="2"/>
    </row>
    <row r="45" spans="1:20" ht="12.75">
      <c r="A45" s="2"/>
      <c r="B45" s="3"/>
      <c r="C45" s="3"/>
      <c r="D45" s="3"/>
      <c r="E45" s="3"/>
      <c r="F45" s="3"/>
      <c r="G45" s="2"/>
      <c r="H45" s="2"/>
      <c r="I45" s="2"/>
      <c r="J45" s="2"/>
      <c r="K45" s="16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/>
      <c r="B46" s="3"/>
      <c r="C46" s="3"/>
      <c r="D46" s="3"/>
      <c r="E46" s="3"/>
      <c r="F46" s="3"/>
      <c r="G46" s="2"/>
      <c r="H46" s="2"/>
      <c r="I46" s="2"/>
      <c r="J46" s="2"/>
      <c r="K46" s="16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3"/>
      <c r="C47" s="3"/>
      <c r="D47" s="3"/>
      <c r="E47" s="3"/>
      <c r="F47" s="3"/>
      <c r="G47" s="2"/>
      <c r="H47" s="2"/>
      <c r="I47" s="2"/>
      <c r="J47" s="2"/>
      <c r="K47" s="16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5"/>
      <c r="C48" s="2"/>
      <c r="D48" s="2"/>
      <c r="E48" s="2"/>
      <c r="F48" s="2"/>
      <c r="G48" s="2"/>
      <c r="H48" s="2"/>
      <c r="I48" s="2"/>
      <c r="J48" s="2"/>
      <c r="K48" s="16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16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1"/>
      <c r="B67" s="1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"/>
      <c r="S75" s="1"/>
      <c r="T75" s="1"/>
    </row>
  </sheetData>
  <sheetProtection/>
  <mergeCells count="25">
    <mergeCell ref="C44:D44"/>
    <mergeCell ref="A22:A24"/>
    <mergeCell ref="B22:B24"/>
    <mergeCell ref="C22:C24"/>
    <mergeCell ref="D22:D24"/>
    <mergeCell ref="B41:Q41"/>
    <mergeCell ref="I22:I24"/>
    <mergeCell ref="J22:J24"/>
    <mergeCell ref="K22:K24"/>
    <mergeCell ref="F4:J4"/>
    <mergeCell ref="F22:F24"/>
    <mergeCell ref="C6:O6"/>
    <mergeCell ref="C7:O7"/>
    <mergeCell ref="E22:E24"/>
    <mergeCell ref="C43:D43"/>
    <mergeCell ref="S22:S24"/>
    <mergeCell ref="T22:T24"/>
    <mergeCell ref="P23:R23"/>
    <mergeCell ref="L22:L24"/>
    <mergeCell ref="G22:G24"/>
    <mergeCell ref="H22:H24"/>
    <mergeCell ref="M23:M24"/>
    <mergeCell ref="N23:N24"/>
    <mergeCell ref="O23:O24"/>
    <mergeCell ref="M22:R22"/>
  </mergeCells>
  <printOptions/>
  <pageMargins left="0" right="0" top="0.5118110236220472" bottom="0.15748031496062992" header="0.2362204724409449" footer="0.1968503937007874"/>
  <pageSetup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E87"/>
  <sheetViews>
    <sheetView zoomScalePageLayoutView="0" workbookViewId="0" topLeftCell="A42">
      <selection activeCell="B24" sqref="B24:B47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18.87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6.875" style="0" customWidth="1"/>
    <col min="14" max="14" width="7.875" style="0" customWidth="1"/>
    <col min="15" max="15" width="10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46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33</v>
      </c>
      <c r="O2" s="7"/>
      <c r="P2" s="7"/>
      <c r="Q2" s="7"/>
      <c r="R2" s="7"/>
      <c r="S2" s="8"/>
      <c r="T2" s="8"/>
    </row>
    <row r="3" spans="1:20" ht="15">
      <c r="A3" s="7"/>
      <c r="B3" s="8"/>
      <c r="C3" s="7"/>
      <c r="D3" s="7"/>
      <c r="E3" s="8"/>
      <c r="F3" s="120" t="s">
        <v>214</v>
      </c>
      <c r="G3" s="120"/>
      <c r="H3" s="120"/>
      <c r="I3" s="120"/>
      <c r="J3" s="120"/>
      <c r="K3" s="14"/>
      <c r="L3" s="8"/>
      <c r="M3" s="8"/>
      <c r="N3" s="7"/>
      <c r="O3" s="7"/>
      <c r="P3" s="7"/>
      <c r="Q3" s="7"/>
      <c r="R3" s="7"/>
      <c r="S3" s="8"/>
      <c r="T3" s="8"/>
    </row>
    <row r="4" spans="1:20" ht="15">
      <c r="A4" s="7" t="s">
        <v>47</v>
      </c>
      <c r="B4" s="8"/>
      <c r="C4" s="7"/>
      <c r="D4" s="7"/>
      <c r="E4" s="8"/>
      <c r="F4" s="8"/>
      <c r="G4" s="8"/>
      <c r="H4" s="8"/>
      <c r="I4" s="8"/>
      <c r="J4" s="8"/>
      <c r="K4" s="14"/>
      <c r="L4" s="8"/>
      <c r="M4" s="8"/>
      <c r="N4" s="7" t="s">
        <v>48</v>
      </c>
      <c r="O4" s="7"/>
      <c r="P4" s="7"/>
      <c r="Q4" s="7"/>
      <c r="R4" s="7"/>
      <c r="S4" s="8"/>
      <c r="T4" s="8"/>
    </row>
    <row r="5" spans="1:20" ht="15">
      <c r="A5" s="7"/>
      <c r="B5" s="8"/>
      <c r="C5" s="121" t="s">
        <v>30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"/>
      <c r="Q5" s="8"/>
      <c r="R5" s="8"/>
      <c r="S5" s="8"/>
      <c r="T5" s="8"/>
    </row>
    <row r="6" spans="1:20" ht="15">
      <c r="A6" s="8"/>
      <c r="B6" s="8"/>
      <c r="C6" s="121" t="s">
        <v>49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"/>
      <c r="Q6" s="8"/>
      <c r="R6" s="8"/>
      <c r="S6" s="8"/>
      <c r="T6" s="8"/>
    </row>
    <row r="7" spans="1:20" ht="15">
      <c r="A7" s="8"/>
      <c r="B7" s="8"/>
      <c r="C7" s="8"/>
      <c r="D7" s="8"/>
      <c r="E7" s="8"/>
      <c r="F7" s="8"/>
      <c r="G7" s="8"/>
      <c r="H7" s="8"/>
      <c r="I7" s="8"/>
      <c r="J7" s="8"/>
      <c r="K7" s="14"/>
      <c r="L7" s="8"/>
      <c r="M7" s="8"/>
      <c r="N7" s="8"/>
      <c r="O7" s="8"/>
      <c r="P7" s="8"/>
      <c r="Q7" s="8"/>
      <c r="R7" s="8"/>
      <c r="S7" s="8"/>
      <c r="T7" s="8"/>
    </row>
    <row r="8" spans="1:20" ht="15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9"/>
      <c r="H9" s="9"/>
      <c r="I9" s="9"/>
      <c r="J9" s="9"/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 t="s">
        <v>4</v>
      </c>
      <c r="K12" s="14"/>
      <c r="L12" s="8"/>
      <c r="M12" s="8"/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40</v>
      </c>
      <c r="K13" s="14"/>
      <c r="L13" s="8"/>
      <c r="M13" s="8"/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5</v>
      </c>
      <c r="K14" s="14"/>
      <c r="L14" s="8"/>
      <c r="M14" s="8" t="s">
        <v>41</v>
      </c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3</v>
      </c>
      <c r="K15" s="14"/>
      <c r="L15" s="8"/>
      <c r="M15" s="8">
        <v>1.3</v>
      </c>
      <c r="N15" t="s">
        <v>215</v>
      </c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6</v>
      </c>
      <c r="K16" s="14"/>
      <c r="L16" s="8"/>
      <c r="M16" s="8">
        <v>50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 t="s">
        <v>1</v>
      </c>
      <c r="K17" s="14"/>
      <c r="L17" s="8"/>
      <c r="M17" s="8">
        <v>50</v>
      </c>
      <c r="O17" s="8"/>
      <c r="P17" s="8"/>
      <c r="Q17" s="8"/>
      <c r="R17" s="8"/>
      <c r="S17" s="8"/>
      <c r="T17" s="8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 t="s">
        <v>2</v>
      </c>
      <c r="K18" s="14"/>
      <c r="L18" s="8"/>
      <c r="M18" s="8"/>
      <c r="O18" s="8"/>
      <c r="P18" s="8"/>
      <c r="Q18" s="8"/>
      <c r="R18" s="8"/>
      <c r="S18" s="8"/>
      <c r="T18" s="8"/>
    </row>
    <row r="19" spans="1:20" ht="15">
      <c r="A19" s="8"/>
      <c r="B19" s="8"/>
      <c r="C19" s="8"/>
      <c r="D19" s="8"/>
      <c r="E19" s="8"/>
      <c r="F19" s="8"/>
      <c r="G19" s="8"/>
      <c r="H19" s="8"/>
      <c r="I19" s="8"/>
      <c r="J19" s="8" t="s">
        <v>7</v>
      </c>
      <c r="K19" s="14"/>
      <c r="L19" s="8"/>
      <c r="M19" s="13">
        <v>240.8</v>
      </c>
      <c r="O19" s="8"/>
      <c r="P19" s="8"/>
      <c r="Q19" s="8"/>
      <c r="R19" s="8"/>
      <c r="S19" s="8"/>
      <c r="T19" s="8"/>
    </row>
    <row r="20" spans="1:20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14"/>
      <c r="L20" s="8"/>
      <c r="M20" s="8"/>
      <c r="N20" s="8"/>
      <c r="O20" s="8"/>
      <c r="P20" s="8"/>
      <c r="Q20" s="8"/>
      <c r="R20" s="8"/>
      <c r="S20" s="8"/>
      <c r="T20" s="8"/>
    </row>
    <row r="21" spans="1:20" ht="21.75" customHeight="1">
      <c r="A21" s="119" t="s">
        <v>0</v>
      </c>
      <c r="B21" s="119" t="s">
        <v>8</v>
      </c>
      <c r="C21" s="119" t="s">
        <v>9</v>
      </c>
      <c r="D21" s="119" t="s">
        <v>10</v>
      </c>
      <c r="E21" s="119" t="s">
        <v>16</v>
      </c>
      <c r="F21" s="119" t="s">
        <v>11</v>
      </c>
      <c r="G21" s="119" t="s">
        <v>12</v>
      </c>
      <c r="H21" s="119" t="s">
        <v>21</v>
      </c>
      <c r="I21" s="119" t="s">
        <v>22</v>
      </c>
      <c r="J21" s="119" t="s">
        <v>28</v>
      </c>
      <c r="K21" s="125" t="s">
        <v>13</v>
      </c>
      <c r="L21" s="119" t="s">
        <v>23</v>
      </c>
      <c r="M21" s="119" t="s">
        <v>14</v>
      </c>
      <c r="N21" s="119"/>
      <c r="O21" s="119"/>
      <c r="P21" s="119"/>
      <c r="Q21" s="119"/>
      <c r="R21" s="119"/>
      <c r="S21" s="116" t="s">
        <v>56</v>
      </c>
      <c r="T21" s="116" t="s">
        <v>19</v>
      </c>
    </row>
    <row r="22" spans="1:20" ht="45.7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25"/>
      <c r="L22" s="119"/>
      <c r="M22" s="119" t="s">
        <v>17</v>
      </c>
      <c r="N22" s="119" t="s">
        <v>18</v>
      </c>
      <c r="O22" s="119" t="s">
        <v>24</v>
      </c>
      <c r="P22" s="119" t="s">
        <v>20</v>
      </c>
      <c r="Q22" s="119"/>
      <c r="R22" s="119"/>
      <c r="S22" s="117"/>
      <c r="T22" s="117"/>
    </row>
    <row r="23" spans="1:20" ht="30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25"/>
      <c r="L23" s="119"/>
      <c r="M23" s="119"/>
      <c r="N23" s="119"/>
      <c r="O23" s="119"/>
      <c r="P23" s="26" t="s">
        <v>25</v>
      </c>
      <c r="Q23" s="26" t="s">
        <v>32</v>
      </c>
      <c r="R23" s="26" t="s">
        <v>26</v>
      </c>
      <c r="S23" s="118"/>
      <c r="T23" s="118"/>
    </row>
    <row r="24" spans="1:20" ht="76.5" customHeight="1">
      <c r="A24" s="24">
        <v>1</v>
      </c>
      <c r="B24" s="26"/>
      <c r="C24" s="26" t="s">
        <v>119</v>
      </c>
      <c r="D24" s="24" t="s">
        <v>27</v>
      </c>
      <c r="E24" s="29" t="s">
        <v>179</v>
      </c>
      <c r="F24" s="24" t="s">
        <v>180</v>
      </c>
      <c r="G24" s="24" t="s">
        <v>79</v>
      </c>
      <c r="H24" s="24" t="s">
        <v>55</v>
      </c>
      <c r="I24" s="24">
        <v>77867</v>
      </c>
      <c r="J24" s="24">
        <f>I24/72</f>
        <v>1081.486111111111</v>
      </c>
      <c r="K24" s="25">
        <v>26</v>
      </c>
      <c r="L24" s="35">
        <f>J24*K24</f>
        <v>28118.638888888887</v>
      </c>
      <c r="M24" s="24">
        <v>4424</v>
      </c>
      <c r="N24" s="24"/>
      <c r="O24" s="24"/>
      <c r="P24" s="26"/>
      <c r="Q24" s="26"/>
      <c r="R24" s="26"/>
      <c r="S24" s="35">
        <f>L24*10%</f>
        <v>2811.863888888889</v>
      </c>
      <c r="T24" s="35">
        <f>S24+R24+O24+N24+M24+L24</f>
        <v>35354.50277777777</v>
      </c>
    </row>
    <row r="25" spans="1:20" ht="63.75" customHeight="1">
      <c r="A25" s="24">
        <v>2</v>
      </c>
      <c r="B25" s="26"/>
      <c r="C25" s="26" t="s">
        <v>51</v>
      </c>
      <c r="D25" s="26" t="s">
        <v>27</v>
      </c>
      <c r="E25" s="26" t="s">
        <v>52</v>
      </c>
      <c r="F25" s="26" t="s">
        <v>53</v>
      </c>
      <c r="G25" s="24" t="s">
        <v>54</v>
      </c>
      <c r="H25" s="24" t="s">
        <v>55</v>
      </c>
      <c r="I25" s="24">
        <v>93971</v>
      </c>
      <c r="J25" s="26">
        <f>I25/72</f>
        <v>1305.1527777777778</v>
      </c>
      <c r="K25" s="55">
        <v>10</v>
      </c>
      <c r="L25" s="35">
        <f>J25*K25</f>
        <v>13051.527777777777</v>
      </c>
      <c r="M25" s="35"/>
      <c r="N25" s="35"/>
      <c r="O25" s="35"/>
      <c r="P25" s="40"/>
      <c r="Q25" s="40"/>
      <c r="R25" s="40"/>
      <c r="S25" s="35">
        <f>L25*10%</f>
        <v>1305.1527777777778</v>
      </c>
      <c r="T25" s="35">
        <f>S25+R25+O25+N25+M25+L25</f>
        <v>14356.680555555555</v>
      </c>
    </row>
    <row r="26" spans="1:20" ht="48" customHeight="1">
      <c r="A26" s="24">
        <v>3</v>
      </c>
      <c r="B26" s="26"/>
      <c r="C26" s="26" t="s">
        <v>57</v>
      </c>
      <c r="D26" s="28" t="s">
        <v>27</v>
      </c>
      <c r="E26" s="27" t="s">
        <v>58</v>
      </c>
      <c r="F26" s="41" t="s">
        <v>59</v>
      </c>
      <c r="G26" s="28" t="s">
        <v>60</v>
      </c>
      <c r="H26" s="24" t="s">
        <v>55</v>
      </c>
      <c r="I26" s="24">
        <v>82468</v>
      </c>
      <c r="J26" s="26">
        <f aca="true" t="shared" si="0" ref="J26:J49">I26/72</f>
        <v>1145.388888888889</v>
      </c>
      <c r="K26" s="55">
        <f>2+3.6</f>
        <v>5.6</v>
      </c>
      <c r="L26" s="35">
        <f aca="true" t="shared" si="1" ref="L26:L50">J26*K26</f>
        <v>6414.177777777778</v>
      </c>
      <c r="M26" s="35"/>
      <c r="N26" s="35"/>
      <c r="O26" s="35"/>
      <c r="P26" s="35"/>
      <c r="Q26" s="35"/>
      <c r="R26" s="35"/>
      <c r="S26" s="35">
        <f aca="true" t="shared" si="2" ref="S26:S50">L26*10%</f>
        <v>641.4177777777778</v>
      </c>
      <c r="T26" s="35">
        <f>S26+R26+O26+N26+M26+L26</f>
        <v>7055.595555555556</v>
      </c>
    </row>
    <row r="27" spans="1:20" ht="50.25" customHeight="1">
      <c r="A27" s="24">
        <v>4</v>
      </c>
      <c r="B27" s="37"/>
      <c r="C27" s="37" t="s">
        <v>61</v>
      </c>
      <c r="D27" s="26" t="s">
        <v>27</v>
      </c>
      <c r="E27" s="37" t="s">
        <v>62</v>
      </c>
      <c r="F27" s="28" t="s">
        <v>63</v>
      </c>
      <c r="G27" s="33" t="s">
        <v>64</v>
      </c>
      <c r="H27" s="24" t="s">
        <v>55</v>
      </c>
      <c r="I27" s="24">
        <v>85653</v>
      </c>
      <c r="J27" s="26">
        <f t="shared" si="0"/>
        <v>1189.625</v>
      </c>
      <c r="K27" s="55">
        <v>3.4</v>
      </c>
      <c r="L27" s="35">
        <f t="shared" si="1"/>
        <v>4044.725</v>
      </c>
      <c r="M27" s="35"/>
      <c r="N27" s="35"/>
      <c r="O27" s="35"/>
      <c r="P27" s="35"/>
      <c r="Q27" s="35"/>
      <c r="R27" s="35"/>
      <c r="S27" s="35">
        <f t="shared" si="2"/>
        <v>404.4725</v>
      </c>
      <c r="T27" s="35">
        <f>S27+R27+O27+N27+M27+L27</f>
        <v>4449.1975</v>
      </c>
    </row>
    <row r="28" spans="1:20" ht="51.75" customHeight="1">
      <c r="A28" s="24">
        <v>5</v>
      </c>
      <c r="B28" s="26"/>
      <c r="C28" s="26" t="s">
        <v>73</v>
      </c>
      <c r="D28" s="26" t="s">
        <v>27</v>
      </c>
      <c r="E28" s="26" t="s">
        <v>203</v>
      </c>
      <c r="F28" s="26" t="s">
        <v>202</v>
      </c>
      <c r="G28" s="24" t="s">
        <v>60</v>
      </c>
      <c r="H28" s="24" t="s">
        <v>55</v>
      </c>
      <c r="I28" s="24">
        <v>82468</v>
      </c>
      <c r="J28" s="26">
        <f t="shared" si="0"/>
        <v>1145.388888888889</v>
      </c>
      <c r="K28" s="55">
        <v>7.2</v>
      </c>
      <c r="L28" s="35">
        <f t="shared" si="1"/>
        <v>8246.800000000001</v>
      </c>
      <c r="M28" s="35"/>
      <c r="N28" s="35"/>
      <c r="O28" s="35"/>
      <c r="P28" s="35"/>
      <c r="Q28" s="35"/>
      <c r="R28" s="35"/>
      <c r="S28" s="35">
        <f t="shared" si="2"/>
        <v>824.6800000000002</v>
      </c>
      <c r="T28" s="35">
        <f aca="true" t="shared" si="3" ref="T28:T50">S28+R28+O28+N28+M28+L28</f>
        <v>9071.480000000001</v>
      </c>
    </row>
    <row r="29" spans="1:20" ht="51.75" customHeight="1">
      <c r="A29" s="24">
        <v>6</v>
      </c>
      <c r="B29" s="26"/>
      <c r="C29" s="26" t="s">
        <v>77</v>
      </c>
      <c r="D29" s="26" t="s">
        <v>27</v>
      </c>
      <c r="E29" s="26" t="s">
        <v>144</v>
      </c>
      <c r="F29" s="26" t="s">
        <v>120</v>
      </c>
      <c r="G29" s="24" t="s">
        <v>121</v>
      </c>
      <c r="H29" s="24" t="s">
        <v>55</v>
      </c>
      <c r="I29" s="24">
        <v>90609</v>
      </c>
      <c r="J29" s="24">
        <f t="shared" si="0"/>
        <v>1258.4583333333333</v>
      </c>
      <c r="K29" s="55">
        <v>3.6</v>
      </c>
      <c r="L29" s="35">
        <f t="shared" si="1"/>
        <v>4530.45</v>
      </c>
      <c r="M29" s="35"/>
      <c r="N29" s="35"/>
      <c r="O29" s="35"/>
      <c r="P29" s="35"/>
      <c r="Q29" s="35"/>
      <c r="R29" s="35"/>
      <c r="S29" s="35">
        <f t="shared" si="2"/>
        <v>453.045</v>
      </c>
      <c r="T29" s="35">
        <f t="shared" si="3"/>
        <v>4983.495</v>
      </c>
    </row>
    <row r="30" spans="1:20" ht="63" customHeight="1">
      <c r="A30" s="24">
        <v>7</v>
      </c>
      <c r="B30" s="26"/>
      <c r="C30" s="26" t="s">
        <v>69</v>
      </c>
      <c r="D30" s="26" t="s">
        <v>27</v>
      </c>
      <c r="E30" s="26" t="s">
        <v>70</v>
      </c>
      <c r="F30" s="26" t="s">
        <v>71</v>
      </c>
      <c r="G30" s="24" t="s">
        <v>72</v>
      </c>
      <c r="H30" s="24" t="s">
        <v>55</v>
      </c>
      <c r="I30" s="24">
        <v>90609</v>
      </c>
      <c r="J30" s="26">
        <f t="shared" si="0"/>
        <v>1258.4583333333333</v>
      </c>
      <c r="K30" s="55">
        <v>15.6</v>
      </c>
      <c r="L30" s="35">
        <f t="shared" si="1"/>
        <v>19631.949999999997</v>
      </c>
      <c r="M30" s="35">
        <v>4424</v>
      </c>
      <c r="N30" s="35">
        <v>4424</v>
      </c>
      <c r="O30" s="35"/>
      <c r="P30" s="35">
        <v>20</v>
      </c>
      <c r="Q30" s="35">
        <v>14.4</v>
      </c>
      <c r="R30" s="35">
        <v>688</v>
      </c>
      <c r="S30" s="35">
        <f t="shared" si="2"/>
        <v>1963.1949999999997</v>
      </c>
      <c r="T30" s="35">
        <f t="shared" si="3"/>
        <v>31131.144999999997</v>
      </c>
    </row>
    <row r="31" spans="1:20" ht="63" customHeight="1">
      <c r="A31" s="24">
        <v>8</v>
      </c>
      <c r="B31" s="26"/>
      <c r="C31" s="63" t="s">
        <v>210</v>
      </c>
      <c r="D31" s="26" t="s">
        <v>27</v>
      </c>
      <c r="E31" s="31" t="s">
        <v>211</v>
      </c>
      <c r="F31" s="28" t="s">
        <v>212</v>
      </c>
      <c r="G31" s="33" t="s">
        <v>213</v>
      </c>
      <c r="H31" s="24" t="s">
        <v>55</v>
      </c>
      <c r="I31" s="24">
        <v>93971</v>
      </c>
      <c r="J31" s="34">
        <f t="shared" si="0"/>
        <v>1305.1527777777778</v>
      </c>
      <c r="K31" s="55">
        <v>1.6</v>
      </c>
      <c r="L31" s="35">
        <f t="shared" si="1"/>
        <v>2088.2444444444445</v>
      </c>
      <c r="M31" s="35"/>
      <c r="N31" s="35"/>
      <c r="O31" s="35"/>
      <c r="P31" s="35"/>
      <c r="Q31" s="35"/>
      <c r="R31" s="35"/>
      <c r="S31" s="35">
        <f t="shared" si="2"/>
        <v>208.82444444444445</v>
      </c>
      <c r="T31" s="35">
        <f t="shared" si="3"/>
        <v>2297.068888888889</v>
      </c>
    </row>
    <row r="32" spans="1:20" ht="54" customHeight="1">
      <c r="A32" s="24">
        <v>9</v>
      </c>
      <c r="B32" s="26"/>
      <c r="C32" s="26" t="s">
        <v>73</v>
      </c>
      <c r="D32" s="26" t="s">
        <v>27</v>
      </c>
      <c r="E32" s="26" t="s">
        <v>74</v>
      </c>
      <c r="F32" s="26" t="s">
        <v>75</v>
      </c>
      <c r="G32" s="24" t="s">
        <v>76</v>
      </c>
      <c r="H32" s="24" t="s">
        <v>55</v>
      </c>
      <c r="I32" s="24">
        <v>84061</v>
      </c>
      <c r="J32" s="26">
        <f t="shared" si="0"/>
        <v>1167.513888888889</v>
      </c>
      <c r="K32" s="55">
        <v>3.2</v>
      </c>
      <c r="L32" s="35">
        <f t="shared" si="1"/>
        <v>3736.0444444444447</v>
      </c>
      <c r="M32" s="54"/>
      <c r="N32" s="35"/>
      <c r="O32" s="35"/>
      <c r="P32" s="35"/>
      <c r="Q32" s="35"/>
      <c r="R32" s="35"/>
      <c r="S32" s="35">
        <f t="shared" si="2"/>
        <v>373.6044444444445</v>
      </c>
      <c r="T32" s="35">
        <f t="shared" si="3"/>
        <v>4109.648888888889</v>
      </c>
    </row>
    <row r="33" spans="1:31" ht="69" customHeight="1">
      <c r="A33" s="24">
        <v>10</v>
      </c>
      <c r="B33" s="37"/>
      <c r="C33" s="37" t="s">
        <v>77</v>
      </c>
      <c r="D33" s="26" t="s">
        <v>27</v>
      </c>
      <c r="E33" s="26" t="s">
        <v>78</v>
      </c>
      <c r="F33" s="81" t="s">
        <v>204</v>
      </c>
      <c r="G33" s="28" t="s">
        <v>79</v>
      </c>
      <c r="H33" s="24" t="s">
        <v>55</v>
      </c>
      <c r="I33" s="24">
        <v>77868</v>
      </c>
      <c r="J33" s="26">
        <f t="shared" si="0"/>
        <v>1081.5</v>
      </c>
      <c r="K33" s="55">
        <v>15.6</v>
      </c>
      <c r="L33" s="35">
        <f t="shared" si="1"/>
        <v>16871.399999999998</v>
      </c>
      <c r="M33" s="35"/>
      <c r="N33" s="39"/>
      <c r="O33" s="35"/>
      <c r="P33" s="40"/>
      <c r="Q33" s="40"/>
      <c r="R33" s="40"/>
      <c r="S33" s="35">
        <f t="shared" si="2"/>
        <v>1687.1399999999999</v>
      </c>
      <c r="T33" s="35">
        <f t="shared" si="3"/>
        <v>18558.539999999997</v>
      </c>
      <c r="Z33" s="19"/>
      <c r="AA33" s="10"/>
      <c r="AB33" s="10"/>
      <c r="AC33" s="19"/>
      <c r="AD33" s="20"/>
      <c r="AE33" s="20"/>
    </row>
    <row r="34" spans="1:20" ht="65.25" customHeight="1">
      <c r="A34" s="24">
        <v>11</v>
      </c>
      <c r="B34" s="26"/>
      <c r="C34" s="26" t="s">
        <v>80</v>
      </c>
      <c r="D34" s="26" t="s">
        <v>27</v>
      </c>
      <c r="E34" s="26" t="s">
        <v>84</v>
      </c>
      <c r="F34" s="26" t="s">
        <v>81</v>
      </c>
      <c r="G34" s="24" t="s">
        <v>82</v>
      </c>
      <c r="H34" s="24" t="s">
        <v>55</v>
      </c>
      <c r="I34" s="24">
        <v>90609</v>
      </c>
      <c r="J34" s="26">
        <f t="shared" si="0"/>
        <v>1258.4583333333333</v>
      </c>
      <c r="K34" s="55">
        <v>4</v>
      </c>
      <c r="L34" s="35">
        <f t="shared" si="1"/>
        <v>5033.833333333333</v>
      </c>
      <c r="M34" s="35"/>
      <c r="N34" s="35"/>
      <c r="O34" s="35"/>
      <c r="P34" s="40"/>
      <c r="Q34" s="40"/>
      <c r="R34" s="40"/>
      <c r="S34" s="35">
        <f t="shared" si="2"/>
        <v>503.3833333333333</v>
      </c>
      <c r="T34" s="35">
        <f t="shared" si="3"/>
        <v>5537.216666666666</v>
      </c>
    </row>
    <row r="35" spans="1:20" ht="52.5" customHeight="1">
      <c r="A35" s="24">
        <v>12</v>
      </c>
      <c r="B35" s="26"/>
      <c r="C35" s="26" t="s">
        <v>83</v>
      </c>
      <c r="D35" s="26" t="s">
        <v>27</v>
      </c>
      <c r="E35" s="26" t="s">
        <v>85</v>
      </c>
      <c r="F35" s="26" t="s">
        <v>86</v>
      </c>
      <c r="G35" s="24" t="s">
        <v>87</v>
      </c>
      <c r="H35" s="24" t="s">
        <v>55</v>
      </c>
      <c r="I35" s="24">
        <v>90609</v>
      </c>
      <c r="J35" s="26">
        <f t="shared" si="0"/>
        <v>1258.4583333333333</v>
      </c>
      <c r="K35" s="55">
        <f>18.2+5.2</f>
        <v>23.4</v>
      </c>
      <c r="L35" s="35">
        <f t="shared" si="1"/>
        <v>29447.924999999996</v>
      </c>
      <c r="M35" s="35"/>
      <c r="N35" s="35"/>
      <c r="O35" s="35"/>
      <c r="P35" s="35">
        <v>25</v>
      </c>
      <c r="Q35" s="35">
        <v>17</v>
      </c>
      <c r="R35" s="35">
        <v>1045</v>
      </c>
      <c r="S35" s="35">
        <f t="shared" si="2"/>
        <v>2944.7924999999996</v>
      </c>
      <c r="T35" s="35">
        <f t="shared" si="3"/>
        <v>33437.7175</v>
      </c>
    </row>
    <row r="36" spans="1:20" ht="48.75" customHeight="1">
      <c r="A36" s="24">
        <v>13</v>
      </c>
      <c r="B36" s="26"/>
      <c r="C36" s="26" t="s">
        <v>88</v>
      </c>
      <c r="D36" s="26" t="s">
        <v>27</v>
      </c>
      <c r="E36" s="26" t="s">
        <v>89</v>
      </c>
      <c r="F36" s="26" t="s">
        <v>90</v>
      </c>
      <c r="G36" s="24" t="s">
        <v>91</v>
      </c>
      <c r="H36" s="24" t="s">
        <v>55</v>
      </c>
      <c r="I36" s="24">
        <v>89016</v>
      </c>
      <c r="J36" s="26">
        <f t="shared" si="0"/>
        <v>1236.3333333333333</v>
      </c>
      <c r="K36" s="55">
        <f>9.2+4.4</f>
        <v>13.6</v>
      </c>
      <c r="L36" s="35">
        <f t="shared" si="1"/>
        <v>16814.13333333333</v>
      </c>
      <c r="M36" s="35"/>
      <c r="N36" s="35"/>
      <c r="O36" s="35"/>
      <c r="P36" s="35"/>
      <c r="Q36" s="35"/>
      <c r="R36" s="35"/>
      <c r="S36" s="35">
        <f t="shared" si="2"/>
        <v>1681.4133333333332</v>
      </c>
      <c r="T36" s="35">
        <f t="shared" si="3"/>
        <v>18495.546666666665</v>
      </c>
    </row>
    <row r="37" spans="1:20" ht="47.25">
      <c r="A37" s="24">
        <v>14</v>
      </c>
      <c r="B37" s="26"/>
      <c r="C37" s="26" t="s">
        <v>88</v>
      </c>
      <c r="D37" s="26" t="s">
        <v>27</v>
      </c>
      <c r="E37" s="26" t="s">
        <v>92</v>
      </c>
      <c r="F37" s="26" t="s">
        <v>93</v>
      </c>
      <c r="G37" s="24" t="s">
        <v>94</v>
      </c>
      <c r="H37" s="24" t="s">
        <v>55</v>
      </c>
      <c r="I37" s="24">
        <v>77867</v>
      </c>
      <c r="J37" s="26">
        <f t="shared" si="0"/>
        <v>1081.486111111111</v>
      </c>
      <c r="K37" s="55">
        <v>9.2</v>
      </c>
      <c r="L37" s="35">
        <f t="shared" si="1"/>
        <v>9949.672222222222</v>
      </c>
      <c r="M37" s="35"/>
      <c r="N37" s="35"/>
      <c r="O37" s="35"/>
      <c r="P37" s="35"/>
      <c r="Q37" s="35"/>
      <c r="R37" s="35"/>
      <c r="S37" s="35">
        <f t="shared" si="2"/>
        <v>994.9672222222222</v>
      </c>
      <c r="T37" s="35">
        <f t="shared" si="3"/>
        <v>10944.639444444443</v>
      </c>
    </row>
    <row r="38" spans="1:20" ht="48" customHeight="1">
      <c r="A38" s="24">
        <v>15</v>
      </c>
      <c r="B38" s="26"/>
      <c r="C38" s="26" t="s">
        <v>95</v>
      </c>
      <c r="D38" s="26" t="s">
        <v>27</v>
      </c>
      <c r="E38" s="26" t="s">
        <v>96</v>
      </c>
      <c r="F38" s="26" t="s">
        <v>97</v>
      </c>
      <c r="G38" s="24" t="s">
        <v>98</v>
      </c>
      <c r="H38" s="24" t="s">
        <v>55</v>
      </c>
      <c r="I38" s="51">
        <v>90609</v>
      </c>
      <c r="J38" s="26">
        <f t="shared" si="0"/>
        <v>1258.4583333333333</v>
      </c>
      <c r="K38" s="55">
        <v>5.6</v>
      </c>
      <c r="L38" s="35">
        <f t="shared" si="1"/>
        <v>7047.366666666666</v>
      </c>
      <c r="M38" s="35"/>
      <c r="N38" s="35"/>
      <c r="O38" s="35"/>
      <c r="P38" s="40">
        <v>20</v>
      </c>
      <c r="Q38" s="40">
        <v>5.6</v>
      </c>
      <c r="R38" s="40">
        <v>295</v>
      </c>
      <c r="S38" s="35">
        <f t="shared" si="2"/>
        <v>704.7366666666667</v>
      </c>
      <c r="T38" s="35">
        <f t="shared" si="3"/>
        <v>8047.103333333333</v>
      </c>
    </row>
    <row r="39" spans="1:20" ht="48" customHeight="1">
      <c r="A39" s="24">
        <v>16</v>
      </c>
      <c r="B39" s="30"/>
      <c r="C39" s="26" t="s">
        <v>122</v>
      </c>
      <c r="D39" s="26" t="s">
        <v>27</v>
      </c>
      <c r="E39" s="31" t="s">
        <v>123</v>
      </c>
      <c r="F39" s="28" t="s">
        <v>124</v>
      </c>
      <c r="G39" s="33" t="s">
        <v>125</v>
      </c>
      <c r="H39" s="24" t="s">
        <v>55</v>
      </c>
      <c r="I39" s="24">
        <v>89016</v>
      </c>
      <c r="J39" s="24">
        <f t="shared" si="0"/>
        <v>1236.3333333333333</v>
      </c>
      <c r="K39" s="55">
        <v>3.6</v>
      </c>
      <c r="L39" s="35">
        <f t="shared" si="1"/>
        <v>4450.8</v>
      </c>
      <c r="M39" s="35"/>
      <c r="N39" s="35"/>
      <c r="O39" s="35"/>
      <c r="P39" s="40"/>
      <c r="Q39" s="40"/>
      <c r="R39" s="40"/>
      <c r="S39" s="35">
        <f t="shared" si="2"/>
        <v>445.08000000000004</v>
      </c>
      <c r="T39" s="35">
        <f t="shared" si="3"/>
        <v>4895.88</v>
      </c>
    </row>
    <row r="40" spans="1:20" ht="48" customHeight="1">
      <c r="A40" s="24">
        <v>17</v>
      </c>
      <c r="B40" s="29"/>
      <c r="C40" s="29" t="s">
        <v>191</v>
      </c>
      <c r="D40" s="29" t="s">
        <v>27</v>
      </c>
      <c r="E40" s="29" t="s">
        <v>192</v>
      </c>
      <c r="F40" s="29" t="s">
        <v>193</v>
      </c>
      <c r="G40" s="24" t="s">
        <v>194</v>
      </c>
      <c r="H40" s="24" t="s">
        <v>55</v>
      </c>
      <c r="I40" s="24">
        <v>93971</v>
      </c>
      <c r="J40" s="34">
        <f t="shared" si="0"/>
        <v>1305.1527777777778</v>
      </c>
      <c r="K40" s="55">
        <f>1.6+3.4</f>
        <v>5</v>
      </c>
      <c r="L40" s="35">
        <f t="shared" si="1"/>
        <v>6525.763888888889</v>
      </c>
      <c r="M40" s="35"/>
      <c r="N40" s="35"/>
      <c r="O40" s="35"/>
      <c r="P40" s="40"/>
      <c r="Q40" s="40"/>
      <c r="R40" s="40"/>
      <c r="S40" s="35">
        <f t="shared" si="2"/>
        <v>652.5763888888889</v>
      </c>
      <c r="T40" s="35">
        <f t="shared" si="3"/>
        <v>7178.340277777777</v>
      </c>
    </row>
    <row r="41" spans="1:20" ht="48" customHeight="1">
      <c r="A41" s="24">
        <v>18</v>
      </c>
      <c r="B41" s="26"/>
      <c r="C41" s="29" t="s">
        <v>126</v>
      </c>
      <c r="D41" s="29" t="s">
        <v>27</v>
      </c>
      <c r="E41" s="37" t="s">
        <v>127</v>
      </c>
      <c r="F41" s="38" t="s">
        <v>128</v>
      </c>
      <c r="G41" s="42" t="s">
        <v>129</v>
      </c>
      <c r="H41" s="24" t="s">
        <v>55</v>
      </c>
      <c r="I41" s="24">
        <v>93971</v>
      </c>
      <c r="J41" s="24">
        <f t="shared" si="0"/>
        <v>1305.1527777777778</v>
      </c>
      <c r="K41" s="55">
        <v>1.8</v>
      </c>
      <c r="L41" s="35">
        <f t="shared" si="1"/>
        <v>2349.275</v>
      </c>
      <c r="M41" s="35"/>
      <c r="N41" s="35"/>
      <c r="O41" s="35"/>
      <c r="P41" s="40"/>
      <c r="Q41" s="40"/>
      <c r="R41" s="40"/>
      <c r="S41" s="35">
        <f t="shared" si="2"/>
        <v>234.9275</v>
      </c>
      <c r="T41" s="35">
        <f t="shared" si="3"/>
        <v>2584.2025000000003</v>
      </c>
    </row>
    <row r="42" spans="1:20" ht="47.25">
      <c r="A42" s="24">
        <v>19</v>
      </c>
      <c r="B42" s="26"/>
      <c r="C42" s="26" t="s">
        <v>99</v>
      </c>
      <c r="D42" s="26" t="s">
        <v>27</v>
      </c>
      <c r="E42" s="37" t="s">
        <v>100</v>
      </c>
      <c r="F42" s="38" t="s">
        <v>101</v>
      </c>
      <c r="G42" s="33" t="s">
        <v>87</v>
      </c>
      <c r="H42" s="24" t="s">
        <v>55</v>
      </c>
      <c r="I42" s="51">
        <v>90609</v>
      </c>
      <c r="J42" s="26">
        <f t="shared" si="0"/>
        <v>1258.4583333333333</v>
      </c>
      <c r="K42" s="55">
        <v>18.2</v>
      </c>
      <c r="L42" s="35">
        <f t="shared" si="1"/>
        <v>22903.941666666666</v>
      </c>
      <c r="M42" s="35"/>
      <c r="N42" s="35"/>
      <c r="O42" s="35"/>
      <c r="P42" s="35">
        <v>25</v>
      </c>
      <c r="Q42" s="35">
        <v>17</v>
      </c>
      <c r="R42" s="35">
        <v>1045</v>
      </c>
      <c r="S42" s="35">
        <f t="shared" si="2"/>
        <v>2290.3941666666665</v>
      </c>
      <c r="T42" s="35">
        <f t="shared" si="3"/>
        <v>26239.33583333333</v>
      </c>
    </row>
    <row r="43" spans="1:20" ht="47.25" customHeight="1">
      <c r="A43" s="24">
        <v>20</v>
      </c>
      <c r="B43" s="26"/>
      <c r="C43" s="26" t="s">
        <v>99</v>
      </c>
      <c r="D43" s="26" t="s">
        <v>27</v>
      </c>
      <c r="E43" s="26" t="s">
        <v>102</v>
      </c>
      <c r="F43" s="26" t="s">
        <v>103</v>
      </c>
      <c r="G43" s="24" t="s">
        <v>79</v>
      </c>
      <c r="H43" s="24" t="s">
        <v>55</v>
      </c>
      <c r="I43" s="51">
        <v>77869</v>
      </c>
      <c r="J43" s="26">
        <f t="shared" si="0"/>
        <v>1081.513888888889</v>
      </c>
      <c r="K43" s="55">
        <v>10.2</v>
      </c>
      <c r="L43" s="35">
        <f t="shared" si="1"/>
        <v>11031.441666666666</v>
      </c>
      <c r="M43" s="35"/>
      <c r="N43" s="35"/>
      <c r="O43" s="35"/>
      <c r="P43" s="35">
        <v>25</v>
      </c>
      <c r="Q43" s="74">
        <v>10.2</v>
      </c>
      <c r="R43" s="35">
        <v>627</v>
      </c>
      <c r="S43" s="35">
        <f t="shared" si="2"/>
        <v>1103.1441666666667</v>
      </c>
      <c r="T43" s="35">
        <f t="shared" si="3"/>
        <v>12761.585833333333</v>
      </c>
    </row>
    <row r="44" spans="1:20" ht="55.5" customHeight="1" hidden="1">
      <c r="A44" s="24">
        <v>21</v>
      </c>
      <c r="B44" s="42"/>
      <c r="C44" s="28"/>
      <c r="D44" s="28"/>
      <c r="E44" s="27"/>
      <c r="F44" s="27"/>
      <c r="G44" s="28"/>
      <c r="H44" s="24"/>
      <c r="I44" s="24"/>
      <c r="J44" s="26"/>
      <c r="K44" s="55"/>
      <c r="L44" s="35">
        <f t="shared" si="1"/>
        <v>0</v>
      </c>
      <c r="M44" s="35"/>
      <c r="N44" s="35"/>
      <c r="O44" s="35"/>
      <c r="P44" s="35"/>
      <c r="Q44" s="35"/>
      <c r="R44" s="35"/>
      <c r="S44" s="35">
        <f t="shared" si="2"/>
        <v>0</v>
      </c>
      <c r="T44" s="35">
        <f t="shared" si="3"/>
        <v>0</v>
      </c>
    </row>
    <row r="45" spans="1:20" ht="50.25" customHeight="1">
      <c r="A45" s="24">
        <v>22</v>
      </c>
      <c r="B45" s="29"/>
      <c r="C45" s="29" t="s">
        <v>139</v>
      </c>
      <c r="D45" s="29" t="s">
        <v>27</v>
      </c>
      <c r="E45" s="29" t="s">
        <v>205</v>
      </c>
      <c r="F45" s="29" t="s">
        <v>206</v>
      </c>
      <c r="G45" s="24" t="s">
        <v>207</v>
      </c>
      <c r="H45" s="24" t="s">
        <v>55</v>
      </c>
      <c r="I45" s="51">
        <v>87246</v>
      </c>
      <c r="J45" s="82">
        <f>I45/72</f>
        <v>1211.75</v>
      </c>
      <c r="K45" s="55">
        <f>5.8+5.2</f>
        <v>11</v>
      </c>
      <c r="L45" s="35">
        <f t="shared" si="1"/>
        <v>13329.25</v>
      </c>
      <c r="M45" s="35"/>
      <c r="N45" s="35"/>
      <c r="O45" s="35"/>
      <c r="P45" s="35"/>
      <c r="Q45" s="35"/>
      <c r="R45" s="35"/>
      <c r="S45" s="35">
        <f t="shared" si="2"/>
        <v>1332.9250000000002</v>
      </c>
      <c r="T45" s="35">
        <f t="shared" si="3"/>
        <v>14662.175</v>
      </c>
    </row>
    <row r="46" spans="1:20" ht="48.75" customHeight="1">
      <c r="A46" s="24">
        <v>23</v>
      </c>
      <c r="B46" s="42"/>
      <c r="C46" s="28" t="s">
        <v>108</v>
      </c>
      <c r="D46" s="28" t="s">
        <v>27</v>
      </c>
      <c r="E46" s="37" t="s">
        <v>109</v>
      </c>
      <c r="F46" s="27" t="s">
        <v>110</v>
      </c>
      <c r="G46" s="28" t="s">
        <v>111</v>
      </c>
      <c r="H46" s="24" t="s">
        <v>55</v>
      </c>
      <c r="I46" s="24">
        <v>92201</v>
      </c>
      <c r="J46" s="26">
        <f t="shared" si="0"/>
        <v>1280.5694444444443</v>
      </c>
      <c r="K46" s="55">
        <v>7.8</v>
      </c>
      <c r="L46" s="35">
        <f t="shared" si="1"/>
        <v>9988.441666666666</v>
      </c>
      <c r="M46" s="35"/>
      <c r="N46" s="35"/>
      <c r="O46" s="35"/>
      <c r="P46" s="40">
        <v>20</v>
      </c>
      <c r="Q46" s="40">
        <v>7.8</v>
      </c>
      <c r="R46" s="40">
        <v>393</v>
      </c>
      <c r="S46" s="35">
        <f t="shared" si="2"/>
        <v>998.8441666666666</v>
      </c>
      <c r="T46" s="35">
        <f t="shared" si="3"/>
        <v>11380.285833333332</v>
      </c>
    </row>
    <row r="47" spans="1:20" ht="34.5" customHeight="1">
      <c r="A47" s="24">
        <v>24</v>
      </c>
      <c r="B47" s="26"/>
      <c r="C47" s="26" t="s">
        <v>112</v>
      </c>
      <c r="D47" s="26" t="s">
        <v>27</v>
      </c>
      <c r="E47" s="26" t="s">
        <v>113</v>
      </c>
      <c r="F47" s="26" t="s">
        <v>114</v>
      </c>
      <c r="G47" s="24" t="s">
        <v>115</v>
      </c>
      <c r="H47" s="24" t="s">
        <v>55</v>
      </c>
      <c r="I47" s="24">
        <v>93971</v>
      </c>
      <c r="J47" s="26">
        <f t="shared" si="0"/>
        <v>1305.1527777777778</v>
      </c>
      <c r="K47" s="55">
        <v>15.6</v>
      </c>
      <c r="L47" s="35">
        <f t="shared" si="1"/>
        <v>20360.383333333335</v>
      </c>
      <c r="M47" s="35"/>
      <c r="N47" s="35">
        <v>4424</v>
      </c>
      <c r="O47" s="35"/>
      <c r="P47" s="40">
        <v>20</v>
      </c>
      <c r="Q47" s="40">
        <v>14.4</v>
      </c>
      <c r="R47" s="40">
        <v>688</v>
      </c>
      <c r="S47" s="35">
        <f t="shared" si="2"/>
        <v>2036.0383333333336</v>
      </c>
      <c r="T47" s="35">
        <f t="shared" si="3"/>
        <v>27508.42166666667</v>
      </c>
    </row>
    <row r="48" spans="1:20" ht="21" customHeight="1">
      <c r="A48" s="24">
        <v>25</v>
      </c>
      <c r="B48" s="53" t="s">
        <v>36</v>
      </c>
      <c r="C48" s="37" t="s">
        <v>196</v>
      </c>
      <c r="D48" s="26" t="s">
        <v>27</v>
      </c>
      <c r="E48" s="37"/>
      <c r="F48" s="38"/>
      <c r="G48" s="52" t="s">
        <v>116</v>
      </c>
      <c r="H48" s="24" t="s">
        <v>55</v>
      </c>
      <c r="I48" s="24">
        <v>85653</v>
      </c>
      <c r="J48" s="26">
        <f t="shared" si="0"/>
        <v>1189.625</v>
      </c>
      <c r="K48" s="73">
        <f>6+7.2</f>
        <v>13.2</v>
      </c>
      <c r="L48" s="35">
        <f t="shared" si="1"/>
        <v>15703.05</v>
      </c>
      <c r="M48" s="35"/>
      <c r="N48" s="35"/>
      <c r="O48" s="35"/>
      <c r="P48" s="35"/>
      <c r="Q48" s="35"/>
      <c r="R48" s="35"/>
      <c r="S48" s="35">
        <f t="shared" si="2"/>
        <v>1570.305</v>
      </c>
      <c r="T48" s="35">
        <f t="shared" si="3"/>
        <v>17273.355</v>
      </c>
    </row>
    <row r="49" spans="1:20" ht="22.5" customHeight="1">
      <c r="A49" s="24">
        <v>26</v>
      </c>
      <c r="B49" s="30" t="s">
        <v>36</v>
      </c>
      <c r="C49" s="37" t="s">
        <v>197</v>
      </c>
      <c r="D49" s="26" t="s">
        <v>27</v>
      </c>
      <c r="E49" s="37"/>
      <c r="F49" s="38"/>
      <c r="G49" s="52" t="s">
        <v>116</v>
      </c>
      <c r="H49" s="24" t="s">
        <v>55</v>
      </c>
      <c r="I49" s="24">
        <v>85653</v>
      </c>
      <c r="J49" s="26">
        <f t="shared" si="0"/>
        <v>1189.625</v>
      </c>
      <c r="K49" s="55">
        <f>3.2</f>
        <v>3.2</v>
      </c>
      <c r="L49" s="35">
        <f t="shared" si="1"/>
        <v>3806.8</v>
      </c>
      <c r="M49" s="35"/>
      <c r="N49" s="35"/>
      <c r="O49" s="35"/>
      <c r="P49" s="35"/>
      <c r="Q49" s="35"/>
      <c r="R49" s="35"/>
      <c r="S49" s="35">
        <f t="shared" si="2"/>
        <v>380.68000000000006</v>
      </c>
      <c r="T49" s="35">
        <f t="shared" si="3"/>
        <v>4187.4800000000005</v>
      </c>
    </row>
    <row r="50" spans="1:20" ht="40.5" customHeight="1">
      <c r="A50" s="24">
        <v>27</v>
      </c>
      <c r="B50" s="30"/>
      <c r="C50" s="31" t="s">
        <v>38</v>
      </c>
      <c r="D50" s="26"/>
      <c r="E50" s="37"/>
      <c r="F50" s="38"/>
      <c r="G50" s="52" t="s">
        <v>116</v>
      </c>
      <c r="H50" s="24" t="s">
        <v>55</v>
      </c>
      <c r="I50" s="24">
        <v>85653</v>
      </c>
      <c r="J50" s="26">
        <f>I50/72</f>
        <v>1189.625</v>
      </c>
      <c r="K50" s="55">
        <v>3.6</v>
      </c>
      <c r="L50" s="35">
        <f t="shared" si="1"/>
        <v>4282.650000000001</v>
      </c>
      <c r="M50" s="35"/>
      <c r="N50" s="35"/>
      <c r="O50" s="35"/>
      <c r="P50" s="35"/>
      <c r="Q50" s="35"/>
      <c r="R50" s="35"/>
      <c r="S50" s="35">
        <f t="shared" si="2"/>
        <v>428.2650000000001</v>
      </c>
      <c r="T50" s="35">
        <f t="shared" si="3"/>
        <v>4710.915000000001</v>
      </c>
    </row>
    <row r="51" spans="1:20" ht="15.75">
      <c r="A51" s="24"/>
      <c r="B51" s="43" t="s">
        <v>50</v>
      </c>
      <c r="C51" s="44"/>
      <c r="D51" s="44"/>
      <c r="E51" s="44"/>
      <c r="F51" s="45"/>
      <c r="G51" s="44"/>
      <c r="H51" s="50"/>
      <c r="I51" s="44"/>
      <c r="J51" s="46"/>
      <c r="K51" s="47">
        <f>SUM(K24:K50)</f>
        <v>240.79999999999993</v>
      </c>
      <c r="L51" s="56">
        <f aca="true" t="shared" si="4" ref="L51:T51">SUM(L24:L50)</f>
        <v>289758.6861111111</v>
      </c>
      <c r="M51" s="56">
        <f t="shared" si="4"/>
        <v>8848</v>
      </c>
      <c r="N51" s="56">
        <f t="shared" si="4"/>
        <v>8848</v>
      </c>
      <c r="O51" s="56">
        <f t="shared" si="4"/>
        <v>0</v>
      </c>
      <c r="P51" s="56"/>
      <c r="Q51" s="56"/>
      <c r="R51" s="56">
        <f t="shared" si="4"/>
        <v>4781</v>
      </c>
      <c r="S51" s="56">
        <f t="shared" si="4"/>
        <v>28975.868611111113</v>
      </c>
      <c r="T51" s="56">
        <f t="shared" si="4"/>
        <v>341211.5547222222</v>
      </c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15"/>
      <c r="L52" s="4"/>
      <c r="M52" s="4"/>
      <c r="N52" s="4"/>
      <c r="O52" s="4"/>
      <c r="P52" s="4"/>
      <c r="Q52" s="4"/>
      <c r="R52" s="4"/>
      <c r="S52" s="2"/>
      <c r="T52" s="2"/>
    </row>
    <row r="53" spans="1:20" ht="12.75">
      <c r="A53" s="4"/>
      <c r="B53" s="21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"/>
      <c r="S53" s="2"/>
      <c r="T53" s="2"/>
    </row>
    <row r="54" spans="1:20" ht="21" customHeight="1">
      <c r="A54" s="4"/>
      <c r="B54" s="21" t="s">
        <v>130</v>
      </c>
      <c r="C54" s="122" t="s">
        <v>131</v>
      </c>
      <c r="D54" s="122"/>
      <c r="E54" s="21"/>
      <c r="F54" s="21" t="s">
        <v>132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"/>
      <c r="S54" s="2"/>
      <c r="T54" s="2"/>
    </row>
    <row r="55" spans="1:20" ht="12.75">
      <c r="A55" s="4"/>
      <c r="B55" s="21"/>
      <c r="C55" s="122" t="s">
        <v>133</v>
      </c>
      <c r="D55" s="122"/>
      <c r="E55" s="21"/>
      <c r="F55" s="21" t="s">
        <v>134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"/>
      <c r="S55" s="2"/>
      <c r="T55" s="2"/>
    </row>
    <row r="56" spans="1:20" ht="12.75">
      <c r="A56" s="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6"/>
      <c r="S56" s="2"/>
      <c r="T56" s="2"/>
    </row>
    <row r="57" spans="1:20" ht="12.75">
      <c r="A57" s="2"/>
      <c r="B57" s="3"/>
      <c r="C57" s="3"/>
      <c r="D57" s="3"/>
      <c r="E57" s="3"/>
      <c r="F57" s="3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126"/>
      <c r="C58" s="126"/>
      <c r="D58" s="126"/>
      <c r="E58" s="3"/>
      <c r="F58" s="3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126"/>
      <c r="C59" s="126"/>
      <c r="D59" s="126"/>
      <c r="E59" s="3"/>
      <c r="F59" s="3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5"/>
      <c r="C60" s="2"/>
      <c r="D60" s="2"/>
      <c r="E60" s="2"/>
      <c r="F60" s="2"/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16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16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16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16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16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16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16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16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16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16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1"/>
      <c r="B79" s="1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  <c r="S87" s="1"/>
      <c r="T87" s="1"/>
    </row>
  </sheetData>
  <sheetProtection/>
  <mergeCells count="26">
    <mergeCell ref="C54:D54"/>
    <mergeCell ref="C55:D55"/>
    <mergeCell ref="B58:D58"/>
    <mergeCell ref="B59:D59"/>
    <mergeCell ref="S21:S23"/>
    <mergeCell ref="T21:T23"/>
    <mergeCell ref="M22:M23"/>
    <mergeCell ref="N22:N23"/>
    <mergeCell ref="O22:O23"/>
    <mergeCell ref="P22:R22"/>
    <mergeCell ref="H21:H23"/>
    <mergeCell ref="I21:I23"/>
    <mergeCell ref="J21:J23"/>
    <mergeCell ref="K21:K23"/>
    <mergeCell ref="L21:L23"/>
    <mergeCell ref="M21:R21"/>
    <mergeCell ref="F3:J3"/>
    <mergeCell ref="C5:O5"/>
    <mergeCell ref="C6:O6"/>
    <mergeCell ref="A21:A23"/>
    <mergeCell ref="B21:B23"/>
    <mergeCell ref="C21:C23"/>
    <mergeCell ref="D21:D23"/>
    <mergeCell ref="E21:E23"/>
    <mergeCell ref="F21:F23"/>
    <mergeCell ref="G21:G23"/>
  </mergeCells>
  <printOptions/>
  <pageMargins left="0.24" right="0.17" top="0.7480314960629921" bottom="0.36" header="0.31496062992125984" footer="0.31496062992125984"/>
  <pageSetup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A82"/>
  <sheetViews>
    <sheetView tabSelected="1" view="pageBreakPreview" zoomScale="98" zoomScaleNormal="86" zoomScaleSheetLayoutView="98" zoomScalePageLayoutView="50" workbookViewId="0" topLeftCell="A1">
      <selection activeCell="B25" sqref="B25:B43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21.2539062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6.875" style="0" customWidth="1"/>
    <col min="14" max="14" width="7.875" style="0" customWidth="1"/>
    <col min="15" max="15" width="10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46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33</v>
      </c>
      <c r="O2" s="7"/>
      <c r="P2" s="7"/>
      <c r="Q2" s="7"/>
      <c r="R2" s="7"/>
      <c r="S2" s="8"/>
      <c r="T2" s="8"/>
    </row>
    <row r="3" spans="1:53" ht="15">
      <c r="A3" s="7" t="s">
        <v>238</v>
      </c>
      <c r="B3" s="8"/>
      <c r="C3" s="7"/>
      <c r="D3" s="7"/>
      <c r="E3" s="8"/>
      <c r="F3" s="8"/>
      <c r="G3" s="78"/>
      <c r="H3" s="8"/>
      <c r="I3" s="8"/>
      <c r="J3" s="8"/>
      <c r="K3" s="14"/>
      <c r="L3" s="8"/>
      <c r="M3" s="8"/>
      <c r="N3" s="7" t="s">
        <v>238</v>
      </c>
      <c r="O3" s="7"/>
      <c r="P3" s="7"/>
      <c r="Q3" s="7"/>
      <c r="R3" s="7"/>
      <c r="S3" s="8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20" ht="15">
      <c r="A4" s="7"/>
      <c r="B4" s="8"/>
      <c r="C4" s="7"/>
      <c r="D4" s="7"/>
      <c r="E4" s="8"/>
      <c r="F4" s="120" t="s">
        <v>231</v>
      </c>
      <c r="G4" s="120"/>
      <c r="H4" s="120"/>
      <c r="I4" s="120"/>
      <c r="J4" s="120"/>
      <c r="K4" s="14"/>
      <c r="L4" s="8"/>
      <c r="M4" s="8"/>
      <c r="N4" s="7"/>
      <c r="O4" s="7"/>
      <c r="P4" s="7"/>
      <c r="Q4" s="7"/>
      <c r="R4" s="7"/>
      <c r="S4" s="8"/>
      <c r="T4" s="8"/>
    </row>
    <row r="5" spans="1:20" ht="15">
      <c r="A5" s="7" t="s">
        <v>47</v>
      </c>
      <c r="B5" s="8"/>
      <c r="C5" s="7"/>
      <c r="D5" s="7"/>
      <c r="E5" s="8"/>
      <c r="F5" s="8"/>
      <c r="G5" s="8"/>
      <c r="H5" s="8"/>
      <c r="I5" s="8"/>
      <c r="J5" s="8"/>
      <c r="K5" s="14"/>
      <c r="L5" s="8"/>
      <c r="M5" s="8"/>
      <c r="N5" s="7" t="s">
        <v>48</v>
      </c>
      <c r="O5" s="7"/>
      <c r="P5" s="7"/>
      <c r="Q5" s="7"/>
      <c r="R5" s="7"/>
      <c r="S5" s="8"/>
      <c r="T5" s="8"/>
    </row>
    <row r="6" spans="1:20" ht="15">
      <c r="A6" s="7"/>
      <c r="B6" s="8"/>
      <c r="C6" s="121" t="s">
        <v>30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"/>
      <c r="Q6" s="8"/>
      <c r="R6" s="8"/>
      <c r="S6" s="8"/>
      <c r="T6" s="8"/>
    </row>
    <row r="7" spans="1:20" ht="15">
      <c r="A7" s="8"/>
      <c r="B7" s="8"/>
      <c r="C7" s="121" t="s">
        <v>49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  <c r="Q7" s="8"/>
      <c r="R7" s="8"/>
      <c r="S7" s="8"/>
      <c r="T7" s="8"/>
    </row>
    <row r="8" spans="1:20" ht="15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9"/>
      <c r="H10" s="9"/>
      <c r="I10" s="9"/>
      <c r="J10" s="9"/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14"/>
      <c r="L12" s="8"/>
      <c r="M12" s="8"/>
      <c r="N12" s="8"/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4</v>
      </c>
      <c r="K13" s="14"/>
      <c r="L13" s="8"/>
      <c r="M13" s="8"/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40</v>
      </c>
      <c r="K14" s="14"/>
      <c r="L14" s="8"/>
      <c r="M14" s="8"/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5</v>
      </c>
      <c r="K15" s="14"/>
      <c r="L15" s="8"/>
      <c r="M15" s="8" t="s">
        <v>44</v>
      </c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3</v>
      </c>
      <c r="K16" s="14"/>
      <c r="L16" s="8"/>
      <c r="M16" s="8">
        <v>1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 t="s">
        <v>6</v>
      </c>
      <c r="K17" s="14"/>
      <c r="L17" s="8"/>
      <c r="M17" s="8">
        <v>25</v>
      </c>
      <c r="O17" s="8"/>
      <c r="P17" s="8"/>
      <c r="Q17" s="8"/>
      <c r="R17" s="8"/>
      <c r="S17" s="8"/>
      <c r="T17" s="8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 t="s">
        <v>1</v>
      </c>
      <c r="K18" s="14"/>
      <c r="L18" s="8"/>
      <c r="M18" s="8">
        <v>25</v>
      </c>
      <c r="O18" s="8"/>
      <c r="P18" s="8"/>
      <c r="Q18" s="8"/>
      <c r="R18" s="8"/>
      <c r="S18" s="8"/>
      <c r="T18" s="8"/>
    </row>
    <row r="19" spans="1:20" ht="15">
      <c r="A19" s="8"/>
      <c r="B19" s="8"/>
      <c r="C19" s="8"/>
      <c r="D19" s="8"/>
      <c r="E19" s="8"/>
      <c r="F19" s="8"/>
      <c r="G19" s="8"/>
      <c r="H19" s="8"/>
      <c r="I19" s="8"/>
      <c r="J19" s="8" t="s">
        <v>2</v>
      </c>
      <c r="K19" s="14"/>
      <c r="L19" s="8"/>
      <c r="M19" s="8"/>
      <c r="O19" s="8"/>
      <c r="P19" s="8"/>
      <c r="Q19" s="8"/>
      <c r="R19" s="8"/>
      <c r="S19" s="8"/>
      <c r="T19" s="8"/>
    </row>
    <row r="20" spans="1:20" ht="15">
      <c r="A20" s="8"/>
      <c r="B20" s="8"/>
      <c r="C20" s="8"/>
      <c r="D20" s="8"/>
      <c r="E20" s="8"/>
      <c r="F20" s="8"/>
      <c r="G20" s="8"/>
      <c r="H20" s="8"/>
      <c r="I20" s="8"/>
      <c r="J20" s="8" t="s">
        <v>7</v>
      </c>
      <c r="K20" s="14"/>
      <c r="L20" s="8"/>
      <c r="M20" s="13">
        <v>175.4</v>
      </c>
      <c r="O20" s="8"/>
      <c r="P20" s="8"/>
      <c r="Q20" s="8"/>
      <c r="R20" s="8"/>
      <c r="S20" s="8"/>
      <c r="T20" s="8"/>
    </row>
    <row r="21" spans="1:2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14"/>
      <c r="L21" s="8"/>
      <c r="M21" s="8"/>
      <c r="N21" s="8"/>
      <c r="O21" s="8"/>
      <c r="P21" s="8"/>
      <c r="Q21" s="8"/>
      <c r="R21" s="8"/>
      <c r="S21" s="8"/>
      <c r="T21" s="8"/>
    </row>
    <row r="22" spans="1:20" ht="21.75" customHeight="1">
      <c r="A22" s="119" t="s">
        <v>0</v>
      </c>
      <c r="B22" s="119" t="s">
        <v>8</v>
      </c>
      <c r="C22" s="119" t="s">
        <v>9</v>
      </c>
      <c r="D22" s="119" t="s">
        <v>10</v>
      </c>
      <c r="E22" s="119" t="s">
        <v>16</v>
      </c>
      <c r="F22" s="119" t="s">
        <v>11</v>
      </c>
      <c r="G22" s="119" t="s">
        <v>12</v>
      </c>
      <c r="H22" s="119" t="s">
        <v>21</v>
      </c>
      <c r="I22" s="119" t="s">
        <v>22</v>
      </c>
      <c r="J22" s="119" t="s">
        <v>28</v>
      </c>
      <c r="K22" s="125" t="s">
        <v>13</v>
      </c>
      <c r="L22" s="119" t="s">
        <v>23</v>
      </c>
      <c r="M22" s="119" t="s">
        <v>14</v>
      </c>
      <c r="N22" s="119"/>
      <c r="O22" s="119"/>
      <c r="P22" s="119"/>
      <c r="Q22" s="119"/>
      <c r="R22" s="119"/>
      <c r="S22" s="116" t="s">
        <v>56</v>
      </c>
      <c r="T22" s="116" t="s">
        <v>19</v>
      </c>
    </row>
    <row r="23" spans="1:20" ht="45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25"/>
      <c r="L23" s="119"/>
      <c r="M23" s="119" t="s">
        <v>17</v>
      </c>
      <c r="N23" s="119" t="s">
        <v>18</v>
      </c>
      <c r="O23" s="119" t="s">
        <v>24</v>
      </c>
      <c r="P23" s="119" t="s">
        <v>20</v>
      </c>
      <c r="Q23" s="119"/>
      <c r="R23" s="119"/>
      <c r="S23" s="117"/>
      <c r="T23" s="117"/>
    </row>
    <row r="24" spans="1:20" ht="33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25"/>
      <c r="L24" s="119"/>
      <c r="M24" s="119"/>
      <c r="N24" s="119"/>
      <c r="O24" s="119"/>
      <c r="P24" s="26" t="s">
        <v>25</v>
      </c>
      <c r="Q24" s="26" t="s">
        <v>32</v>
      </c>
      <c r="R24" s="26" t="s">
        <v>26</v>
      </c>
      <c r="S24" s="118"/>
      <c r="T24" s="118"/>
    </row>
    <row r="25" spans="1:20" ht="105.75" customHeight="1">
      <c r="A25" s="26">
        <v>1</v>
      </c>
      <c r="B25" s="29"/>
      <c r="C25" s="26" t="s">
        <v>158</v>
      </c>
      <c r="D25" s="29" t="s">
        <v>27</v>
      </c>
      <c r="E25" s="29" t="s">
        <v>159</v>
      </c>
      <c r="F25" s="48" t="s">
        <v>160</v>
      </c>
      <c r="G25" s="92" t="s">
        <v>161</v>
      </c>
      <c r="H25" s="87" t="s">
        <v>55</v>
      </c>
      <c r="I25" s="87">
        <v>89016</v>
      </c>
      <c r="J25" s="63">
        <f>I25/72</f>
        <v>1236.3333333333333</v>
      </c>
      <c r="K25" s="89">
        <v>2.4</v>
      </c>
      <c r="L25" s="113">
        <f>J25*K25</f>
        <v>2967.2</v>
      </c>
      <c r="M25" s="90"/>
      <c r="N25" s="90"/>
      <c r="O25" s="90"/>
      <c r="P25" s="91"/>
      <c r="Q25" s="91"/>
      <c r="R25" s="91"/>
      <c r="S25" s="35">
        <f>L25*10%</f>
        <v>296.71999999999997</v>
      </c>
      <c r="T25" s="35">
        <f>S25+R25+O25+N25+M25+L25</f>
        <v>3263.9199999999996</v>
      </c>
    </row>
    <row r="26" spans="1:20" ht="70.5" customHeight="1">
      <c r="A26" s="26">
        <v>2</v>
      </c>
      <c r="B26" s="26"/>
      <c r="C26" s="26" t="s">
        <v>51</v>
      </c>
      <c r="D26" s="26" t="s">
        <v>27</v>
      </c>
      <c r="E26" s="26" t="s">
        <v>52</v>
      </c>
      <c r="F26" s="26" t="s">
        <v>53</v>
      </c>
      <c r="G26" s="87" t="s">
        <v>54</v>
      </c>
      <c r="H26" s="87" t="s">
        <v>55</v>
      </c>
      <c r="I26" s="87">
        <v>93971</v>
      </c>
      <c r="J26" s="63">
        <f aca="true" t="shared" si="0" ref="J26:J45">I26/72</f>
        <v>1305.1527777777778</v>
      </c>
      <c r="K26" s="89">
        <v>7.8</v>
      </c>
      <c r="L26" s="113">
        <f aca="true" t="shared" si="1" ref="L26:L45">J26*K26</f>
        <v>10180.191666666668</v>
      </c>
      <c r="M26" s="93"/>
      <c r="N26" s="90"/>
      <c r="O26" s="90"/>
      <c r="P26" s="90"/>
      <c r="Q26" s="90"/>
      <c r="R26" s="90"/>
      <c r="S26" s="35">
        <f aca="true" t="shared" si="2" ref="S26:S45">L26*10%</f>
        <v>1018.0191666666668</v>
      </c>
      <c r="T26" s="35">
        <f aca="true" t="shared" si="3" ref="T26:T45">S26+R26+O26+N26+M26+L26</f>
        <v>11198.210833333334</v>
      </c>
    </row>
    <row r="27" spans="1:20" ht="47.25">
      <c r="A27" s="26">
        <v>3</v>
      </c>
      <c r="B27" s="26"/>
      <c r="C27" s="26" t="s">
        <v>57</v>
      </c>
      <c r="D27" s="28" t="s">
        <v>27</v>
      </c>
      <c r="E27" s="27" t="s">
        <v>58</v>
      </c>
      <c r="F27" s="41" t="s">
        <v>59</v>
      </c>
      <c r="G27" s="81" t="s">
        <v>60</v>
      </c>
      <c r="H27" s="87" t="s">
        <v>55</v>
      </c>
      <c r="I27" s="87">
        <v>82468</v>
      </c>
      <c r="J27" s="63">
        <f t="shared" si="0"/>
        <v>1145.388888888889</v>
      </c>
      <c r="K27" s="89">
        <v>2</v>
      </c>
      <c r="L27" s="113">
        <f t="shared" si="1"/>
        <v>2290.777777777778</v>
      </c>
      <c r="M27" s="90"/>
      <c r="N27" s="90"/>
      <c r="O27" s="90"/>
      <c r="P27" s="90"/>
      <c r="Q27" s="90"/>
      <c r="R27" s="90"/>
      <c r="S27" s="35">
        <f t="shared" si="2"/>
        <v>229.07777777777778</v>
      </c>
      <c r="T27" s="35">
        <f t="shared" si="3"/>
        <v>2519.855555555556</v>
      </c>
    </row>
    <row r="28" spans="1:20" ht="52.5" customHeight="1">
      <c r="A28" s="26">
        <v>4</v>
      </c>
      <c r="B28" s="37"/>
      <c r="C28" s="37" t="s">
        <v>61</v>
      </c>
      <c r="D28" s="26" t="s">
        <v>27</v>
      </c>
      <c r="E28" s="37" t="s">
        <v>62</v>
      </c>
      <c r="F28" s="28" t="s">
        <v>63</v>
      </c>
      <c r="G28" s="92" t="s">
        <v>64</v>
      </c>
      <c r="H28" s="87" t="s">
        <v>55</v>
      </c>
      <c r="I28" s="87">
        <v>85653</v>
      </c>
      <c r="J28" s="63">
        <f t="shared" si="0"/>
        <v>1189.625</v>
      </c>
      <c r="K28" s="89">
        <v>3.4</v>
      </c>
      <c r="L28" s="113">
        <f t="shared" si="1"/>
        <v>4044.725</v>
      </c>
      <c r="M28" s="90"/>
      <c r="N28" s="90"/>
      <c r="O28" s="90"/>
      <c r="P28" s="90"/>
      <c r="Q28" s="90"/>
      <c r="R28" s="90"/>
      <c r="S28" s="35">
        <f t="shared" si="2"/>
        <v>404.4725</v>
      </c>
      <c r="T28" s="35">
        <f t="shared" si="3"/>
        <v>4449.1975</v>
      </c>
    </row>
    <row r="29" spans="1:20" ht="66" customHeight="1">
      <c r="A29" s="26">
        <v>5</v>
      </c>
      <c r="B29" s="26"/>
      <c r="C29" s="26" t="s">
        <v>77</v>
      </c>
      <c r="D29" s="26" t="s">
        <v>27</v>
      </c>
      <c r="E29" s="26" t="s">
        <v>144</v>
      </c>
      <c r="F29" s="26" t="s">
        <v>120</v>
      </c>
      <c r="G29" s="87" t="s">
        <v>121</v>
      </c>
      <c r="H29" s="87" t="s">
        <v>55</v>
      </c>
      <c r="I29" s="87">
        <v>90609</v>
      </c>
      <c r="J29" s="63">
        <f t="shared" si="0"/>
        <v>1258.4583333333333</v>
      </c>
      <c r="K29" s="89">
        <v>15.6</v>
      </c>
      <c r="L29" s="113">
        <f t="shared" si="1"/>
        <v>19631.949999999997</v>
      </c>
      <c r="M29" s="90"/>
      <c r="N29" s="90"/>
      <c r="O29" s="90"/>
      <c r="P29" s="91"/>
      <c r="Q29" s="91"/>
      <c r="R29" s="91"/>
      <c r="S29" s="35">
        <f t="shared" si="2"/>
        <v>1963.1949999999997</v>
      </c>
      <c r="T29" s="35">
        <f t="shared" si="3"/>
        <v>21595.144999999997</v>
      </c>
    </row>
    <row r="30" spans="1:20" ht="51.75" customHeight="1">
      <c r="A30" s="26">
        <v>6</v>
      </c>
      <c r="B30" s="26"/>
      <c r="C30" s="26" t="s">
        <v>65</v>
      </c>
      <c r="D30" s="26" t="s">
        <v>27</v>
      </c>
      <c r="E30" s="26" t="s">
        <v>66</v>
      </c>
      <c r="F30" s="26" t="s">
        <v>67</v>
      </c>
      <c r="G30" s="87" t="s">
        <v>68</v>
      </c>
      <c r="H30" s="87" t="s">
        <v>55</v>
      </c>
      <c r="I30" s="87">
        <v>87246</v>
      </c>
      <c r="J30" s="63">
        <f t="shared" si="0"/>
        <v>1211.75</v>
      </c>
      <c r="K30" s="89">
        <f>4+5.2+5.8</f>
        <v>15</v>
      </c>
      <c r="L30" s="113">
        <f t="shared" si="1"/>
        <v>18176.25</v>
      </c>
      <c r="M30" s="90"/>
      <c r="N30" s="90"/>
      <c r="O30" s="90"/>
      <c r="P30" s="90"/>
      <c r="Q30" s="90"/>
      <c r="R30" s="90"/>
      <c r="S30" s="35">
        <f t="shared" si="2"/>
        <v>1817.625</v>
      </c>
      <c r="T30" s="35">
        <f t="shared" si="3"/>
        <v>19993.875</v>
      </c>
    </row>
    <row r="31" spans="1:20" ht="45" customHeight="1">
      <c r="A31" s="26">
        <v>7</v>
      </c>
      <c r="B31" s="26"/>
      <c r="C31" s="63" t="s">
        <v>165</v>
      </c>
      <c r="D31" s="26" t="s">
        <v>27</v>
      </c>
      <c r="E31" s="31" t="s">
        <v>162</v>
      </c>
      <c r="F31" s="38" t="s">
        <v>163</v>
      </c>
      <c r="G31" s="92" t="s">
        <v>164</v>
      </c>
      <c r="H31" s="87" t="s">
        <v>55</v>
      </c>
      <c r="I31" s="87">
        <v>93971</v>
      </c>
      <c r="J31" s="63">
        <f t="shared" si="0"/>
        <v>1305.1527777777778</v>
      </c>
      <c r="K31" s="89">
        <v>10.6</v>
      </c>
      <c r="L31" s="113">
        <f t="shared" si="1"/>
        <v>13834.619444444445</v>
      </c>
      <c r="M31" s="90"/>
      <c r="N31" s="90"/>
      <c r="O31" s="90"/>
      <c r="P31" s="91">
        <v>20</v>
      </c>
      <c r="Q31" s="112">
        <v>5.6</v>
      </c>
      <c r="R31" s="91">
        <v>275</v>
      </c>
      <c r="S31" s="35">
        <f t="shared" si="2"/>
        <v>1383.4619444444445</v>
      </c>
      <c r="T31" s="35">
        <f t="shared" si="3"/>
        <v>15493.08138888889</v>
      </c>
    </row>
    <row r="32" spans="1:20" ht="53.25" customHeight="1">
      <c r="A32" s="26">
        <v>8</v>
      </c>
      <c r="B32" s="26"/>
      <c r="C32" s="26" t="s">
        <v>83</v>
      </c>
      <c r="D32" s="29" t="s">
        <v>27</v>
      </c>
      <c r="E32" s="27" t="s">
        <v>221</v>
      </c>
      <c r="F32" s="24" t="s">
        <v>166</v>
      </c>
      <c r="G32" s="87" t="s">
        <v>161</v>
      </c>
      <c r="H32" s="87" t="s">
        <v>55</v>
      </c>
      <c r="I32" s="87">
        <v>89016</v>
      </c>
      <c r="J32" s="63">
        <f t="shared" si="0"/>
        <v>1236.3333333333333</v>
      </c>
      <c r="K32" s="89">
        <v>19.2</v>
      </c>
      <c r="L32" s="113">
        <f t="shared" si="1"/>
        <v>23737.6</v>
      </c>
      <c r="M32" s="90"/>
      <c r="N32" s="90"/>
      <c r="O32" s="90"/>
      <c r="P32" s="90">
        <v>25</v>
      </c>
      <c r="Q32" s="96">
        <v>18</v>
      </c>
      <c r="R32" s="90">
        <v>1106</v>
      </c>
      <c r="S32" s="35">
        <f t="shared" si="2"/>
        <v>2373.7599999999998</v>
      </c>
      <c r="T32" s="35">
        <f t="shared" si="3"/>
        <v>27217.359999999997</v>
      </c>
    </row>
    <row r="33" spans="1:20" ht="48" customHeight="1">
      <c r="A33" s="26">
        <v>9</v>
      </c>
      <c r="B33" s="26"/>
      <c r="C33" s="29" t="s">
        <v>167</v>
      </c>
      <c r="D33" s="29" t="s">
        <v>27</v>
      </c>
      <c r="E33" s="29" t="s">
        <v>168</v>
      </c>
      <c r="F33" s="64" t="s">
        <v>169</v>
      </c>
      <c r="G33" s="87" t="s">
        <v>170</v>
      </c>
      <c r="H33" s="87" t="s">
        <v>55</v>
      </c>
      <c r="I33" s="87">
        <v>93971</v>
      </c>
      <c r="J33" s="63">
        <f t="shared" si="0"/>
        <v>1305.1527777777778</v>
      </c>
      <c r="K33" s="89">
        <v>10.8</v>
      </c>
      <c r="L33" s="113">
        <f t="shared" si="1"/>
        <v>14095.650000000001</v>
      </c>
      <c r="M33" s="90"/>
      <c r="N33" s="90"/>
      <c r="O33" s="90"/>
      <c r="P33" s="90">
        <v>25</v>
      </c>
      <c r="Q33" s="96">
        <v>10.8</v>
      </c>
      <c r="R33" s="90">
        <v>664</v>
      </c>
      <c r="S33" s="35">
        <f t="shared" si="2"/>
        <v>1409.5650000000003</v>
      </c>
      <c r="T33" s="35">
        <f t="shared" si="3"/>
        <v>16169.215000000002</v>
      </c>
    </row>
    <row r="34" spans="1:20" ht="48" customHeight="1">
      <c r="A34" s="26">
        <v>10</v>
      </c>
      <c r="B34" s="26"/>
      <c r="C34" s="26" t="s">
        <v>88</v>
      </c>
      <c r="D34" s="26" t="s">
        <v>27</v>
      </c>
      <c r="E34" s="26" t="s">
        <v>89</v>
      </c>
      <c r="F34" s="26" t="s">
        <v>90</v>
      </c>
      <c r="G34" s="87" t="s">
        <v>91</v>
      </c>
      <c r="H34" s="87" t="s">
        <v>55</v>
      </c>
      <c r="I34" s="87">
        <v>89016</v>
      </c>
      <c r="J34" s="63">
        <f t="shared" si="0"/>
        <v>1236.3333333333333</v>
      </c>
      <c r="K34" s="89">
        <v>4.8</v>
      </c>
      <c r="L34" s="113">
        <f t="shared" si="1"/>
        <v>5934.4</v>
      </c>
      <c r="M34" s="90"/>
      <c r="N34" s="90"/>
      <c r="O34" s="90"/>
      <c r="P34" s="90">
        <v>20</v>
      </c>
      <c r="Q34" s="96">
        <v>4.8</v>
      </c>
      <c r="R34" s="90">
        <v>236</v>
      </c>
      <c r="S34" s="35">
        <f t="shared" si="2"/>
        <v>593.4399999999999</v>
      </c>
      <c r="T34" s="35">
        <f t="shared" si="3"/>
        <v>6763.839999999999</v>
      </c>
    </row>
    <row r="35" spans="1:20" ht="53.25" customHeight="1">
      <c r="A35" s="26">
        <v>11</v>
      </c>
      <c r="B35" s="26"/>
      <c r="C35" s="26" t="s">
        <v>88</v>
      </c>
      <c r="D35" s="26" t="s">
        <v>27</v>
      </c>
      <c r="E35" s="26" t="s">
        <v>92</v>
      </c>
      <c r="F35" s="26" t="s">
        <v>93</v>
      </c>
      <c r="G35" s="87" t="s">
        <v>94</v>
      </c>
      <c r="H35" s="87" t="s">
        <v>55</v>
      </c>
      <c r="I35" s="87">
        <v>77867</v>
      </c>
      <c r="J35" s="63">
        <f t="shared" si="0"/>
        <v>1081.486111111111</v>
      </c>
      <c r="K35" s="89">
        <v>4.8</v>
      </c>
      <c r="L35" s="113">
        <f t="shared" si="1"/>
        <v>5191.133333333333</v>
      </c>
      <c r="M35" s="90"/>
      <c r="N35" s="90"/>
      <c r="O35" s="90"/>
      <c r="P35" s="90">
        <v>20</v>
      </c>
      <c r="Q35" s="96">
        <v>4.8</v>
      </c>
      <c r="R35" s="90">
        <v>236</v>
      </c>
      <c r="S35" s="35">
        <f t="shared" si="2"/>
        <v>519.1133333333333</v>
      </c>
      <c r="T35" s="35">
        <f t="shared" si="3"/>
        <v>5946.246666666667</v>
      </c>
    </row>
    <row r="36" spans="1:20" ht="53.25" customHeight="1">
      <c r="A36" s="26">
        <v>12</v>
      </c>
      <c r="B36" s="29"/>
      <c r="C36" s="29" t="s">
        <v>191</v>
      </c>
      <c r="D36" s="29" t="s">
        <v>27</v>
      </c>
      <c r="E36" s="29" t="s">
        <v>192</v>
      </c>
      <c r="F36" s="29" t="s">
        <v>193</v>
      </c>
      <c r="G36" s="87" t="s">
        <v>194</v>
      </c>
      <c r="H36" s="87" t="s">
        <v>55</v>
      </c>
      <c r="I36" s="87">
        <v>93971</v>
      </c>
      <c r="J36" s="63">
        <f t="shared" si="0"/>
        <v>1305.1527777777778</v>
      </c>
      <c r="K36" s="89">
        <v>5</v>
      </c>
      <c r="L36" s="113">
        <f t="shared" si="1"/>
        <v>6525.763888888889</v>
      </c>
      <c r="M36" s="90"/>
      <c r="N36" s="90"/>
      <c r="O36" s="90"/>
      <c r="P36" s="90"/>
      <c r="Q36" s="96"/>
      <c r="R36" s="90"/>
      <c r="S36" s="35">
        <f t="shared" si="2"/>
        <v>652.5763888888889</v>
      </c>
      <c r="T36" s="35">
        <f t="shared" si="3"/>
        <v>7178.340277777777</v>
      </c>
    </row>
    <row r="37" spans="1:20" ht="50.25" customHeight="1">
      <c r="A37" s="26">
        <v>13</v>
      </c>
      <c r="B37" s="29"/>
      <c r="C37" s="29" t="s">
        <v>138</v>
      </c>
      <c r="D37" s="29" t="s">
        <v>27</v>
      </c>
      <c r="E37" s="29" t="s">
        <v>171</v>
      </c>
      <c r="F37" s="29" t="s">
        <v>172</v>
      </c>
      <c r="G37" s="87" t="s">
        <v>173</v>
      </c>
      <c r="H37" s="87" t="s">
        <v>55</v>
      </c>
      <c r="I37" s="87">
        <v>90609</v>
      </c>
      <c r="J37" s="63">
        <f t="shared" si="0"/>
        <v>1258.4583333333333</v>
      </c>
      <c r="K37" s="89">
        <v>15.6</v>
      </c>
      <c r="L37" s="113">
        <f t="shared" si="1"/>
        <v>19631.949999999997</v>
      </c>
      <c r="M37" s="90"/>
      <c r="N37" s="90"/>
      <c r="O37" s="90"/>
      <c r="P37" s="90">
        <v>20</v>
      </c>
      <c r="Q37" s="96">
        <v>14.4</v>
      </c>
      <c r="R37" s="90">
        <v>708</v>
      </c>
      <c r="S37" s="35">
        <f t="shared" si="2"/>
        <v>1963.1949999999997</v>
      </c>
      <c r="T37" s="35">
        <f t="shared" si="3"/>
        <v>22303.144999999997</v>
      </c>
    </row>
    <row r="38" spans="1:20" ht="51.75" customHeight="1">
      <c r="A38" s="26">
        <v>14</v>
      </c>
      <c r="B38" s="26"/>
      <c r="C38" s="26" t="s">
        <v>174</v>
      </c>
      <c r="D38" s="26" t="s">
        <v>27</v>
      </c>
      <c r="E38" s="37" t="s">
        <v>175</v>
      </c>
      <c r="F38" s="38" t="s">
        <v>176</v>
      </c>
      <c r="G38" s="81" t="s">
        <v>149</v>
      </c>
      <c r="H38" s="87" t="s">
        <v>55</v>
      </c>
      <c r="I38" s="87">
        <v>82468</v>
      </c>
      <c r="J38" s="63">
        <f t="shared" si="0"/>
        <v>1145.388888888889</v>
      </c>
      <c r="K38" s="89">
        <f>8.8+7</f>
        <v>15.8</v>
      </c>
      <c r="L38" s="113">
        <f t="shared" si="1"/>
        <v>18097.144444444446</v>
      </c>
      <c r="M38" s="90">
        <v>4424</v>
      </c>
      <c r="N38" s="90"/>
      <c r="O38" s="90"/>
      <c r="P38" s="91"/>
      <c r="Q38" s="112"/>
      <c r="R38" s="91"/>
      <c r="S38" s="35">
        <f t="shared" si="2"/>
        <v>1809.7144444444448</v>
      </c>
      <c r="T38" s="35">
        <f t="shared" si="3"/>
        <v>24330.85888888889</v>
      </c>
    </row>
    <row r="39" spans="1:20" ht="102.75" customHeight="1">
      <c r="A39" s="100">
        <v>48</v>
      </c>
      <c r="B39" s="100"/>
      <c r="C39" s="100" t="s">
        <v>235</v>
      </c>
      <c r="D39" s="100" t="s">
        <v>27</v>
      </c>
      <c r="E39" s="101" t="s">
        <v>236</v>
      </c>
      <c r="F39" s="102" t="s">
        <v>237</v>
      </c>
      <c r="G39" s="103" t="s">
        <v>60</v>
      </c>
      <c r="H39" s="104" t="s">
        <v>55</v>
      </c>
      <c r="I39" s="104">
        <v>82468</v>
      </c>
      <c r="J39" s="105">
        <f t="shared" si="0"/>
        <v>1145.388888888889</v>
      </c>
      <c r="K39" s="106">
        <v>0</v>
      </c>
      <c r="L39" s="107">
        <f t="shared" si="1"/>
        <v>0</v>
      </c>
      <c r="M39" s="108"/>
      <c r="N39" s="109">
        <v>4424</v>
      </c>
      <c r="O39" s="106"/>
      <c r="P39" s="106"/>
      <c r="Q39" s="106"/>
      <c r="R39" s="106"/>
      <c r="S39" s="110">
        <f t="shared" si="2"/>
        <v>0</v>
      </c>
      <c r="T39" s="110">
        <f>S39+R39+Q39+N39+M39+L39</f>
        <v>4424</v>
      </c>
    </row>
    <row r="40" spans="1:20" ht="53.25" customHeight="1">
      <c r="A40" s="26">
        <v>16</v>
      </c>
      <c r="B40" s="26"/>
      <c r="C40" s="26" t="s">
        <v>99</v>
      </c>
      <c r="D40" s="26" t="s">
        <v>27</v>
      </c>
      <c r="E40" s="26" t="s">
        <v>102</v>
      </c>
      <c r="F40" s="26" t="s">
        <v>103</v>
      </c>
      <c r="G40" s="87" t="s">
        <v>79</v>
      </c>
      <c r="H40" s="87" t="s">
        <v>55</v>
      </c>
      <c r="I40" s="89">
        <v>77869</v>
      </c>
      <c r="J40" s="63">
        <f t="shared" si="0"/>
        <v>1081.513888888889</v>
      </c>
      <c r="K40" s="89">
        <v>19.2</v>
      </c>
      <c r="L40" s="113">
        <f t="shared" si="1"/>
        <v>20765.066666666666</v>
      </c>
      <c r="M40" s="90"/>
      <c r="N40" s="90"/>
      <c r="O40" s="90"/>
      <c r="P40" s="90">
        <v>25</v>
      </c>
      <c r="Q40" s="96">
        <v>18</v>
      </c>
      <c r="R40" s="90">
        <v>1106</v>
      </c>
      <c r="S40" s="35">
        <f t="shared" si="2"/>
        <v>2076.5066666666667</v>
      </c>
      <c r="T40" s="35">
        <f t="shared" si="3"/>
        <v>23947.573333333334</v>
      </c>
    </row>
    <row r="41" spans="1:20" ht="42" customHeight="1" hidden="1">
      <c r="A41" s="26">
        <v>17</v>
      </c>
      <c r="B41" s="29"/>
      <c r="C41" s="29"/>
      <c r="D41" s="29"/>
      <c r="E41" s="29"/>
      <c r="F41" s="29"/>
      <c r="G41" s="87"/>
      <c r="H41" s="87"/>
      <c r="I41" s="87"/>
      <c r="J41" s="63"/>
      <c r="K41" s="89"/>
      <c r="L41" s="113"/>
      <c r="M41" s="90"/>
      <c r="N41" s="90"/>
      <c r="O41" s="90"/>
      <c r="P41" s="90"/>
      <c r="Q41" s="96"/>
      <c r="R41" s="90"/>
      <c r="S41" s="35"/>
      <c r="T41" s="35"/>
    </row>
    <row r="42" spans="1:20" ht="33" customHeight="1">
      <c r="A42" s="26">
        <v>18</v>
      </c>
      <c r="B42" s="42"/>
      <c r="C42" s="28" t="s">
        <v>95</v>
      </c>
      <c r="D42" s="28" t="s">
        <v>27</v>
      </c>
      <c r="E42" s="31" t="s">
        <v>109</v>
      </c>
      <c r="F42" s="27" t="s">
        <v>110</v>
      </c>
      <c r="G42" s="81" t="s">
        <v>111</v>
      </c>
      <c r="H42" s="87" t="s">
        <v>55</v>
      </c>
      <c r="I42" s="87">
        <v>92201</v>
      </c>
      <c r="J42" s="63">
        <f t="shared" si="0"/>
        <v>1280.5694444444443</v>
      </c>
      <c r="K42" s="89">
        <v>5.6</v>
      </c>
      <c r="L42" s="113">
        <f t="shared" si="1"/>
        <v>7171.188888888888</v>
      </c>
      <c r="M42" s="90"/>
      <c r="N42" s="90"/>
      <c r="O42" s="90"/>
      <c r="P42" s="90">
        <v>20</v>
      </c>
      <c r="Q42" s="96">
        <v>5.6</v>
      </c>
      <c r="R42" s="90">
        <v>275</v>
      </c>
      <c r="S42" s="35">
        <f t="shared" si="2"/>
        <v>717.1188888888888</v>
      </c>
      <c r="T42" s="35">
        <f t="shared" si="3"/>
        <v>8163.307777777777</v>
      </c>
    </row>
    <row r="43" spans="1:20" ht="52.5" customHeight="1">
      <c r="A43" s="26">
        <v>19</v>
      </c>
      <c r="B43" s="26"/>
      <c r="C43" s="26" t="s">
        <v>112</v>
      </c>
      <c r="D43" s="26" t="s">
        <v>27</v>
      </c>
      <c r="E43" s="26" t="s">
        <v>113</v>
      </c>
      <c r="F43" s="26" t="s">
        <v>114</v>
      </c>
      <c r="G43" s="87" t="s">
        <v>115</v>
      </c>
      <c r="H43" s="87" t="s">
        <v>55</v>
      </c>
      <c r="I43" s="87">
        <v>93971</v>
      </c>
      <c r="J43" s="63">
        <f t="shared" si="0"/>
        <v>1305.1527777777778</v>
      </c>
      <c r="K43" s="89">
        <v>8</v>
      </c>
      <c r="L43" s="113">
        <f t="shared" si="1"/>
        <v>10441.222222222223</v>
      </c>
      <c r="M43" s="90"/>
      <c r="N43" s="90"/>
      <c r="O43" s="90"/>
      <c r="P43" s="90">
        <v>20</v>
      </c>
      <c r="Q43" s="96">
        <v>8</v>
      </c>
      <c r="R43" s="90">
        <v>393</v>
      </c>
      <c r="S43" s="35">
        <f t="shared" si="2"/>
        <v>1044.1222222222223</v>
      </c>
      <c r="T43" s="35">
        <f t="shared" si="3"/>
        <v>11878.344444444445</v>
      </c>
    </row>
    <row r="44" spans="1:20" ht="21" customHeight="1">
      <c r="A44" s="26">
        <v>20</v>
      </c>
      <c r="B44" s="36" t="s">
        <v>143</v>
      </c>
      <c r="C44" s="31" t="s">
        <v>43</v>
      </c>
      <c r="D44" s="26" t="s">
        <v>27</v>
      </c>
      <c r="E44" s="31"/>
      <c r="F44" s="32"/>
      <c r="G44" s="98" t="s">
        <v>116</v>
      </c>
      <c r="H44" s="87" t="s">
        <v>55</v>
      </c>
      <c r="I44" s="87">
        <v>85653</v>
      </c>
      <c r="J44" s="63">
        <f t="shared" si="0"/>
        <v>1189.625</v>
      </c>
      <c r="K44" s="89">
        <v>6.6</v>
      </c>
      <c r="L44" s="113">
        <f t="shared" si="1"/>
        <v>7851.525</v>
      </c>
      <c r="M44" s="90"/>
      <c r="N44" s="90"/>
      <c r="O44" s="90"/>
      <c r="P44" s="90"/>
      <c r="Q44" s="96"/>
      <c r="R44" s="90"/>
      <c r="S44" s="35">
        <f t="shared" si="2"/>
        <v>785.1525</v>
      </c>
      <c r="T44" s="35">
        <f t="shared" si="3"/>
        <v>8636.6775</v>
      </c>
    </row>
    <row r="45" spans="1:20" ht="70.5" customHeight="1">
      <c r="A45" s="26">
        <v>21</v>
      </c>
      <c r="B45" s="84" t="s">
        <v>143</v>
      </c>
      <c r="C45" s="31" t="s">
        <v>190</v>
      </c>
      <c r="D45" s="26" t="s">
        <v>27</v>
      </c>
      <c r="E45" s="31"/>
      <c r="F45" s="32"/>
      <c r="G45" s="98" t="s">
        <v>116</v>
      </c>
      <c r="H45" s="87" t="s">
        <v>55</v>
      </c>
      <c r="I45" s="87">
        <v>85653</v>
      </c>
      <c r="J45" s="63">
        <f t="shared" si="0"/>
        <v>1189.625</v>
      </c>
      <c r="K45" s="89">
        <v>3.2</v>
      </c>
      <c r="L45" s="113">
        <f t="shared" si="1"/>
        <v>3806.8</v>
      </c>
      <c r="M45" s="90"/>
      <c r="N45" s="90"/>
      <c r="O45" s="90"/>
      <c r="P45" s="90"/>
      <c r="Q45" s="96"/>
      <c r="R45" s="90"/>
      <c r="S45" s="35">
        <f t="shared" si="2"/>
        <v>380.68000000000006</v>
      </c>
      <c r="T45" s="35">
        <f t="shared" si="3"/>
        <v>4187.4800000000005</v>
      </c>
    </row>
    <row r="46" spans="1:20" ht="15.75">
      <c r="A46" s="24"/>
      <c r="B46" s="43" t="s">
        <v>50</v>
      </c>
      <c r="C46" s="44"/>
      <c r="D46" s="44"/>
      <c r="E46" s="44"/>
      <c r="F46" s="45"/>
      <c r="G46" s="44"/>
      <c r="H46" s="44"/>
      <c r="I46" s="44"/>
      <c r="J46" s="46"/>
      <c r="K46" s="47">
        <f>K25+K26+K27+K28+K29+K30+K31+K32+K33+K34+K35+K37+K38+K40+K41+K42+K43+K44+K45+K36</f>
        <v>175.39999999999995</v>
      </c>
      <c r="L46" s="56">
        <f>L25+L26+L27+L28+L29+L30+L31+L32+L33+L34+L35+L37+L38+L40+L41+L42+L43+L44+L45+L36</f>
        <v>214375.1583333333</v>
      </c>
      <c r="M46" s="56">
        <f>M25+M26+M27+M28+M29+M30+M31+M32+M33+M34+M35+M37+M38+M40+M41+M42+M43+M44+M45+M36</f>
        <v>4424</v>
      </c>
      <c r="N46" s="56">
        <f>N25+N26+N27+N28+N29+N30+N31+N32+N33+N34+N35+N37+N38+N40+N41+N42+N43+N44+N45+N36+N39</f>
        <v>4424</v>
      </c>
      <c r="O46" s="56">
        <f>O25+O26+O27+O28+O29+O30+O31+O32+O33+O34+O35+O37+O38+O40+O41+O42+O43+O44+O45+O36</f>
        <v>0</v>
      </c>
      <c r="P46" s="56"/>
      <c r="Q46" s="56"/>
      <c r="R46" s="56">
        <f>R25+R26+R27+R28+R29+R30+R31+R32+R33+R34+R35+R37+R38+R40+R41+R42+R43+R44+R45+R36</f>
        <v>4999</v>
      </c>
      <c r="S46" s="56">
        <f>S25+S26+S27+S28+S29+S30+S31+S32+S33+S34+S35+S37+S38+S40+S41+S42+S43+S44+S45+S36</f>
        <v>21437.515833333335</v>
      </c>
      <c r="T46" s="56">
        <f>T25+T26+T27+T28+T29+T30+T31+T32+T33+T34+T35+T37+T38+T40+T41+T42+T43+T44+T45+T36+T39</f>
        <v>249659.67416666663</v>
      </c>
    </row>
    <row r="47" spans="1:20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15"/>
      <c r="L47" s="4"/>
      <c r="M47" s="4"/>
      <c r="N47" s="4"/>
      <c r="O47" s="4"/>
      <c r="P47" s="4"/>
      <c r="Q47" s="4"/>
      <c r="R47" s="4"/>
      <c r="S47" s="2"/>
      <c r="T47" s="2"/>
    </row>
    <row r="48" spans="1:20" ht="12.75">
      <c r="A48" s="4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"/>
      <c r="S48" s="2"/>
      <c r="T48" s="2"/>
    </row>
    <row r="49" spans="1:20" ht="22.5" customHeight="1">
      <c r="A49" s="4"/>
      <c r="B49" s="21" t="s">
        <v>130</v>
      </c>
      <c r="C49" s="122" t="s">
        <v>131</v>
      </c>
      <c r="D49" s="122"/>
      <c r="E49" s="21"/>
      <c r="F49" s="21" t="s">
        <v>132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"/>
      <c r="S49" s="2"/>
      <c r="T49" s="2"/>
    </row>
    <row r="50" spans="1:20" ht="12.75">
      <c r="A50" s="4"/>
      <c r="B50" s="21"/>
      <c r="C50" s="122" t="s">
        <v>133</v>
      </c>
      <c r="D50" s="122"/>
      <c r="E50" s="21"/>
      <c r="F50" s="21" t="s">
        <v>134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"/>
      <c r="S50" s="2"/>
      <c r="T50" s="2"/>
    </row>
    <row r="51" spans="1:20" ht="12.75">
      <c r="A51" s="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6"/>
      <c r="S51" s="2"/>
      <c r="T51" s="2"/>
    </row>
    <row r="52" spans="1:20" ht="12.75">
      <c r="A52" s="2"/>
      <c r="B52" s="3"/>
      <c r="C52" s="3"/>
      <c r="D52" s="3"/>
      <c r="E52" s="3"/>
      <c r="F52" s="3"/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3"/>
      <c r="C53" s="3"/>
      <c r="D53" s="3"/>
      <c r="E53" s="3"/>
      <c r="F53" s="3"/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3"/>
      <c r="C54" s="3"/>
      <c r="D54" s="3"/>
      <c r="E54" s="3"/>
      <c r="F54" s="3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5"/>
      <c r="C55" s="2"/>
      <c r="D55" s="2"/>
      <c r="E55" s="2"/>
      <c r="F55" s="2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16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16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16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16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16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1"/>
      <c r="B74" s="1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  <c r="S82" s="1"/>
      <c r="T82" s="1"/>
    </row>
  </sheetData>
  <sheetProtection/>
  <mergeCells count="24">
    <mergeCell ref="F4:J4"/>
    <mergeCell ref="C50:D50"/>
    <mergeCell ref="M22:R22"/>
    <mergeCell ref="O23:O24"/>
    <mergeCell ref="P23:R23"/>
    <mergeCell ref="I22:I24"/>
    <mergeCell ref="F22:F24"/>
    <mergeCell ref="M23:M24"/>
    <mergeCell ref="N23:N24"/>
    <mergeCell ref="C6:O6"/>
    <mergeCell ref="S22:S24"/>
    <mergeCell ref="J22:J24"/>
    <mergeCell ref="K22:K24"/>
    <mergeCell ref="L22:L24"/>
    <mergeCell ref="T22:T24"/>
    <mergeCell ref="C49:D49"/>
    <mergeCell ref="C7:O7"/>
    <mergeCell ref="A22:A24"/>
    <mergeCell ref="B22:B24"/>
    <mergeCell ref="C22:C24"/>
    <mergeCell ref="D22:D24"/>
    <mergeCell ref="E22:E24"/>
    <mergeCell ref="G22:G24"/>
    <mergeCell ref="H22:H24"/>
  </mergeCells>
  <printOptions/>
  <pageMargins left="0" right="0" top="0.5118110236220472" bottom="0.15748031496062992" header="0.2362204724409449" footer="0.196850393700787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84"/>
  <sheetViews>
    <sheetView zoomScalePageLayoutView="0" workbookViewId="0" topLeftCell="A12">
      <selection activeCell="B24" sqref="B24:B45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21.2539062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6.875" style="0" customWidth="1"/>
    <col min="14" max="15" width="7.87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46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33</v>
      </c>
      <c r="O2" s="7"/>
      <c r="P2" s="7"/>
      <c r="Q2" s="7"/>
      <c r="R2" s="7"/>
      <c r="S2" s="8"/>
      <c r="T2" s="8"/>
    </row>
    <row r="3" spans="1:20" ht="15">
      <c r="A3" s="7"/>
      <c r="B3" s="8"/>
      <c r="C3" s="7"/>
      <c r="D3" s="7"/>
      <c r="E3" s="8"/>
      <c r="F3" s="120" t="s">
        <v>214</v>
      </c>
      <c r="G3" s="120"/>
      <c r="H3" s="120"/>
      <c r="I3" s="120"/>
      <c r="J3" s="120"/>
      <c r="K3" s="14"/>
      <c r="L3" s="8"/>
      <c r="M3" s="8"/>
      <c r="N3" s="7"/>
      <c r="O3" s="7"/>
      <c r="P3" s="7"/>
      <c r="Q3" s="7"/>
      <c r="R3" s="7"/>
      <c r="S3" s="8"/>
      <c r="T3" s="8"/>
    </row>
    <row r="4" spans="1:20" ht="15">
      <c r="A4" s="7" t="s">
        <v>47</v>
      </c>
      <c r="B4" s="8"/>
      <c r="C4" s="7"/>
      <c r="D4" s="7"/>
      <c r="E4" s="8"/>
      <c r="F4" s="8"/>
      <c r="G4" s="8"/>
      <c r="H4" s="8"/>
      <c r="I4" s="8"/>
      <c r="J4" s="8"/>
      <c r="K4" s="14"/>
      <c r="L4" s="8"/>
      <c r="M4" s="8"/>
      <c r="N4" s="7" t="s">
        <v>48</v>
      </c>
      <c r="O4" s="7"/>
      <c r="P4" s="7"/>
      <c r="Q4" s="7"/>
      <c r="R4" s="7"/>
      <c r="S4" s="8"/>
      <c r="T4" s="8"/>
    </row>
    <row r="5" spans="1:20" ht="15">
      <c r="A5" s="7"/>
      <c r="B5" s="8"/>
      <c r="C5" s="121" t="s">
        <v>30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"/>
      <c r="Q5" s="8"/>
      <c r="R5" s="8"/>
      <c r="S5" s="8"/>
      <c r="T5" s="8"/>
    </row>
    <row r="6" spans="1:20" ht="15">
      <c r="A6" s="8"/>
      <c r="B6" s="8"/>
      <c r="C6" s="121" t="s">
        <v>34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"/>
      <c r="Q6" s="8"/>
      <c r="R6" s="8"/>
      <c r="S6" s="8"/>
      <c r="T6" s="8"/>
    </row>
    <row r="7" spans="1:20" ht="15">
      <c r="A7" s="8"/>
      <c r="B7" s="8"/>
      <c r="C7" s="8"/>
      <c r="D7" s="8"/>
      <c r="E7" s="8"/>
      <c r="F7" s="8"/>
      <c r="G7" s="8"/>
      <c r="H7" s="8"/>
      <c r="I7" s="8"/>
      <c r="J7" s="8"/>
      <c r="K7" s="14"/>
      <c r="L7" s="8"/>
      <c r="M7" s="8"/>
      <c r="N7" s="8"/>
      <c r="O7" s="8"/>
      <c r="P7" s="8"/>
      <c r="Q7" s="8"/>
      <c r="R7" s="8"/>
      <c r="S7" s="8"/>
      <c r="T7" s="8"/>
    </row>
    <row r="8" spans="1:20" ht="15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9"/>
      <c r="H9" s="9"/>
      <c r="I9" s="9"/>
      <c r="J9" s="9"/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 t="s">
        <v>4</v>
      </c>
      <c r="K12" s="14"/>
      <c r="L12" s="8"/>
      <c r="M12" s="8"/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40</v>
      </c>
      <c r="K13" s="14"/>
      <c r="L13" s="8"/>
      <c r="M13" s="8"/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5</v>
      </c>
      <c r="K14" s="14"/>
      <c r="L14" s="8"/>
      <c r="M14" s="8" t="s">
        <v>44</v>
      </c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3</v>
      </c>
      <c r="K15" s="14"/>
      <c r="L15" s="8"/>
      <c r="M15" s="8">
        <v>1.2</v>
      </c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6</v>
      </c>
      <c r="K16" s="14"/>
      <c r="L16" s="8"/>
      <c r="M16" s="8">
        <v>49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 t="s">
        <v>1</v>
      </c>
      <c r="K17" s="14"/>
      <c r="L17" s="8"/>
      <c r="M17" s="8">
        <v>46</v>
      </c>
      <c r="O17" s="8"/>
      <c r="P17" s="8"/>
      <c r="Q17" s="8"/>
      <c r="R17" s="8"/>
      <c r="S17" s="8"/>
      <c r="T17" s="8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 t="s">
        <v>2</v>
      </c>
      <c r="K18" s="14"/>
      <c r="L18" s="8"/>
      <c r="M18" s="8"/>
      <c r="O18" s="8"/>
      <c r="P18" s="8"/>
      <c r="Q18" s="8"/>
      <c r="R18" s="8"/>
      <c r="S18" s="8"/>
      <c r="T18" s="8"/>
    </row>
    <row r="19" spans="1:20" ht="15">
      <c r="A19" s="8"/>
      <c r="B19" s="8"/>
      <c r="C19" s="8"/>
      <c r="D19" s="8"/>
      <c r="E19" s="8"/>
      <c r="F19" s="8"/>
      <c r="G19" s="8"/>
      <c r="H19" s="8"/>
      <c r="I19" s="8"/>
      <c r="J19" s="8" t="s">
        <v>7</v>
      </c>
      <c r="K19" s="14"/>
      <c r="L19" s="8"/>
      <c r="M19" s="13">
        <v>286.2</v>
      </c>
      <c r="O19" s="8"/>
      <c r="P19" s="8"/>
      <c r="Q19" s="8"/>
      <c r="R19" s="8"/>
      <c r="S19" s="8"/>
      <c r="T19" s="8"/>
    </row>
    <row r="20" spans="1:20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14"/>
      <c r="L20" s="8"/>
      <c r="M20" s="8"/>
      <c r="N20" s="8"/>
      <c r="O20" s="8"/>
      <c r="P20" s="8"/>
      <c r="Q20" s="8"/>
      <c r="R20" s="8"/>
      <c r="S20" s="8"/>
      <c r="T20" s="8"/>
    </row>
    <row r="21" spans="1:20" ht="21.75" customHeight="1">
      <c r="A21" s="119" t="s">
        <v>0</v>
      </c>
      <c r="B21" s="119" t="s">
        <v>8</v>
      </c>
      <c r="C21" s="119" t="s">
        <v>9</v>
      </c>
      <c r="D21" s="119" t="s">
        <v>10</v>
      </c>
      <c r="E21" s="119" t="s">
        <v>16</v>
      </c>
      <c r="F21" s="119" t="s">
        <v>11</v>
      </c>
      <c r="G21" s="119" t="s">
        <v>12</v>
      </c>
      <c r="H21" s="119" t="s">
        <v>21</v>
      </c>
      <c r="I21" s="119" t="s">
        <v>22</v>
      </c>
      <c r="J21" s="119" t="s">
        <v>28</v>
      </c>
      <c r="K21" s="125" t="s">
        <v>13</v>
      </c>
      <c r="L21" s="119" t="s">
        <v>23</v>
      </c>
      <c r="M21" s="119" t="s">
        <v>14</v>
      </c>
      <c r="N21" s="119"/>
      <c r="O21" s="119"/>
      <c r="P21" s="119"/>
      <c r="Q21" s="119"/>
      <c r="R21" s="119"/>
      <c r="S21" s="116" t="s">
        <v>56</v>
      </c>
      <c r="T21" s="116" t="s">
        <v>19</v>
      </c>
    </row>
    <row r="22" spans="1:20" ht="45.7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25"/>
      <c r="L22" s="119"/>
      <c r="M22" s="119" t="s">
        <v>17</v>
      </c>
      <c r="N22" s="119" t="s">
        <v>18</v>
      </c>
      <c r="O22" s="119" t="s">
        <v>24</v>
      </c>
      <c r="P22" s="119" t="s">
        <v>20</v>
      </c>
      <c r="Q22" s="119"/>
      <c r="R22" s="119"/>
      <c r="S22" s="117"/>
      <c r="T22" s="117"/>
    </row>
    <row r="23" spans="1:20" ht="33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25"/>
      <c r="L23" s="119"/>
      <c r="M23" s="119"/>
      <c r="N23" s="119"/>
      <c r="O23" s="119"/>
      <c r="P23" s="26" t="s">
        <v>25</v>
      </c>
      <c r="Q23" s="26" t="s">
        <v>32</v>
      </c>
      <c r="R23" s="26" t="s">
        <v>26</v>
      </c>
      <c r="S23" s="118"/>
      <c r="T23" s="118"/>
    </row>
    <row r="24" spans="1:20" ht="115.5" customHeight="1">
      <c r="A24" s="24">
        <v>1</v>
      </c>
      <c r="B24" s="29"/>
      <c r="C24" s="63" t="s">
        <v>222</v>
      </c>
      <c r="D24" s="29" t="s">
        <v>27</v>
      </c>
      <c r="E24" s="29" t="s">
        <v>223</v>
      </c>
      <c r="F24" s="29" t="s">
        <v>224</v>
      </c>
      <c r="G24" s="24" t="s">
        <v>225</v>
      </c>
      <c r="H24" s="24" t="s">
        <v>55</v>
      </c>
      <c r="I24" s="24">
        <v>79459</v>
      </c>
      <c r="J24" s="24">
        <f>I24/72</f>
        <v>1103.5972222222222</v>
      </c>
      <c r="K24" s="79">
        <v>14.2</v>
      </c>
      <c r="L24" s="65">
        <f>J24*K24</f>
        <v>15671.080555555554</v>
      </c>
      <c r="M24" s="24"/>
      <c r="N24" s="24"/>
      <c r="O24" s="24"/>
      <c r="P24" s="26"/>
      <c r="Q24" s="26"/>
      <c r="R24" s="26"/>
      <c r="S24" s="35">
        <f>L24*10%</f>
        <v>1567.1080555555554</v>
      </c>
      <c r="T24" s="35">
        <f>S24+R24+O24+N24+M24+L24</f>
        <v>17238.18861111111</v>
      </c>
    </row>
    <row r="25" spans="1:20" ht="66.75" customHeight="1">
      <c r="A25" s="24">
        <v>2</v>
      </c>
      <c r="B25" s="29"/>
      <c r="C25" s="26" t="s">
        <v>158</v>
      </c>
      <c r="D25" s="29" t="s">
        <v>27</v>
      </c>
      <c r="E25" s="29" t="s">
        <v>159</v>
      </c>
      <c r="F25" s="61" t="s">
        <v>160</v>
      </c>
      <c r="G25" s="33" t="s">
        <v>161</v>
      </c>
      <c r="H25" s="24" t="s">
        <v>55</v>
      </c>
      <c r="I25" s="24">
        <v>89016</v>
      </c>
      <c r="J25" s="26">
        <f>I25/72</f>
        <v>1236.3333333333333</v>
      </c>
      <c r="K25" s="80">
        <f>2.4+15</f>
        <v>17.4</v>
      </c>
      <c r="L25" s="65">
        <f>J25*K25</f>
        <v>21512.199999999997</v>
      </c>
      <c r="M25" s="35">
        <v>4424</v>
      </c>
      <c r="N25" s="35">
        <v>4424</v>
      </c>
      <c r="O25" s="35"/>
      <c r="P25" s="40"/>
      <c r="Q25" s="40"/>
      <c r="R25" s="40"/>
      <c r="S25" s="35">
        <f>L25*10%</f>
        <v>2151.22</v>
      </c>
      <c r="T25" s="35">
        <f>S25+R25+O25+N25+M25+L25</f>
        <v>32511.42</v>
      </c>
    </row>
    <row r="26" spans="1:20" ht="70.5" customHeight="1">
      <c r="A26" s="24">
        <v>3</v>
      </c>
      <c r="B26" s="26"/>
      <c r="C26" s="26" t="s">
        <v>51</v>
      </c>
      <c r="D26" s="26" t="s">
        <v>27</v>
      </c>
      <c r="E26" s="26" t="s">
        <v>52</v>
      </c>
      <c r="F26" s="26" t="s">
        <v>53</v>
      </c>
      <c r="G26" s="24" t="s">
        <v>54</v>
      </c>
      <c r="H26" s="24" t="s">
        <v>55</v>
      </c>
      <c r="I26" s="24">
        <v>93971</v>
      </c>
      <c r="J26" s="26">
        <f aca="true" t="shared" si="0" ref="J26:J47">I26/72</f>
        <v>1305.1527777777778</v>
      </c>
      <c r="K26" s="80">
        <f>7.8+7</f>
        <v>14.8</v>
      </c>
      <c r="L26" s="65">
        <f aca="true" t="shared" si="1" ref="L26:L47">J26*K26</f>
        <v>19316.261111111115</v>
      </c>
      <c r="M26" s="54"/>
      <c r="N26" s="35"/>
      <c r="O26" s="35"/>
      <c r="P26" s="35"/>
      <c r="Q26" s="35"/>
      <c r="R26" s="35"/>
      <c r="S26" s="35">
        <f aca="true" t="shared" si="2" ref="S26:S47">L26*10%</f>
        <v>1931.6261111111116</v>
      </c>
      <c r="T26" s="35">
        <f aca="true" t="shared" si="3" ref="T26:T47">S26+R26+O26+N26+M26+L26</f>
        <v>21247.887222222227</v>
      </c>
    </row>
    <row r="27" spans="1:20" ht="47.25">
      <c r="A27" s="24">
        <v>4</v>
      </c>
      <c r="B27" s="26"/>
      <c r="C27" s="26" t="s">
        <v>57</v>
      </c>
      <c r="D27" s="28" t="s">
        <v>27</v>
      </c>
      <c r="E27" s="27" t="s">
        <v>58</v>
      </c>
      <c r="F27" s="41" t="s">
        <v>59</v>
      </c>
      <c r="G27" s="28" t="s">
        <v>60</v>
      </c>
      <c r="H27" s="24" t="s">
        <v>55</v>
      </c>
      <c r="I27" s="24">
        <v>82468</v>
      </c>
      <c r="J27" s="26">
        <f t="shared" si="0"/>
        <v>1145.388888888889</v>
      </c>
      <c r="K27" s="80">
        <v>2</v>
      </c>
      <c r="L27" s="65">
        <f t="shared" si="1"/>
        <v>2290.777777777778</v>
      </c>
      <c r="M27" s="35"/>
      <c r="N27" s="35"/>
      <c r="O27" s="35"/>
      <c r="P27" s="35"/>
      <c r="Q27" s="35"/>
      <c r="R27" s="35"/>
      <c r="S27" s="35">
        <f t="shared" si="2"/>
        <v>229.07777777777778</v>
      </c>
      <c r="T27" s="35">
        <f t="shared" si="3"/>
        <v>2519.855555555556</v>
      </c>
    </row>
    <row r="28" spans="1:20" ht="63">
      <c r="A28" s="24">
        <v>5</v>
      </c>
      <c r="B28" s="29"/>
      <c r="C28" s="31" t="s">
        <v>77</v>
      </c>
      <c r="D28" s="48" t="s">
        <v>27</v>
      </c>
      <c r="E28" s="49" t="s">
        <v>144</v>
      </c>
      <c r="F28" s="61" t="s">
        <v>145</v>
      </c>
      <c r="G28" s="33" t="s">
        <v>68</v>
      </c>
      <c r="H28" s="24" t="s">
        <v>55</v>
      </c>
      <c r="I28" s="51">
        <v>87246</v>
      </c>
      <c r="J28" s="34">
        <f t="shared" si="0"/>
        <v>1211.75</v>
      </c>
      <c r="K28" s="80">
        <v>10</v>
      </c>
      <c r="L28" s="65">
        <f t="shared" si="1"/>
        <v>12117.5</v>
      </c>
      <c r="M28" s="35"/>
      <c r="N28" s="35"/>
      <c r="O28" s="35"/>
      <c r="P28" s="35"/>
      <c r="Q28" s="35"/>
      <c r="R28" s="35"/>
      <c r="S28" s="35">
        <f t="shared" si="2"/>
        <v>1211.75</v>
      </c>
      <c r="T28" s="35">
        <f t="shared" si="3"/>
        <v>13329.25</v>
      </c>
    </row>
    <row r="29" spans="1:20" ht="52.5" customHeight="1">
      <c r="A29" s="24">
        <v>6</v>
      </c>
      <c r="B29" s="37"/>
      <c r="C29" s="37" t="s">
        <v>61</v>
      </c>
      <c r="D29" s="26" t="s">
        <v>27</v>
      </c>
      <c r="E29" s="37" t="s">
        <v>62</v>
      </c>
      <c r="F29" s="28" t="s">
        <v>63</v>
      </c>
      <c r="G29" s="33" t="s">
        <v>64</v>
      </c>
      <c r="H29" s="24" t="s">
        <v>55</v>
      </c>
      <c r="I29" s="24">
        <v>85653</v>
      </c>
      <c r="J29" s="26">
        <f t="shared" si="0"/>
        <v>1189.625</v>
      </c>
      <c r="K29" s="80">
        <f>3.4+3.4</f>
        <v>6.8</v>
      </c>
      <c r="L29" s="65">
        <f t="shared" si="1"/>
        <v>8089.45</v>
      </c>
      <c r="M29" s="35"/>
      <c r="N29" s="35"/>
      <c r="O29" s="35"/>
      <c r="P29" s="35"/>
      <c r="Q29" s="35"/>
      <c r="R29" s="35"/>
      <c r="S29" s="35">
        <f t="shared" si="2"/>
        <v>808.945</v>
      </c>
      <c r="T29" s="35">
        <f t="shared" si="3"/>
        <v>8898.395</v>
      </c>
    </row>
    <row r="30" spans="1:20" ht="66" customHeight="1">
      <c r="A30" s="24">
        <v>7</v>
      </c>
      <c r="B30" s="26"/>
      <c r="C30" s="26" t="s">
        <v>77</v>
      </c>
      <c r="D30" s="26" t="s">
        <v>27</v>
      </c>
      <c r="E30" s="26" t="s">
        <v>144</v>
      </c>
      <c r="F30" s="26" t="s">
        <v>120</v>
      </c>
      <c r="G30" s="24" t="s">
        <v>121</v>
      </c>
      <c r="H30" s="24" t="s">
        <v>55</v>
      </c>
      <c r="I30" s="24">
        <v>90609</v>
      </c>
      <c r="J30" s="26">
        <f t="shared" si="0"/>
        <v>1258.4583333333333</v>
      </c>
      <c r="K30" s="80">
        <v>15.6</v>
      </c>
      <c r="L30" s="65">
        <f t="shared" si="1"/>
        <v>19631.949999999997</v>
      </c>
      <c r="M30" s="35"/>
      <c r="N30" s="35"/>
      <c r="O30" s="35"/>
      <c r="P30" s="40"/>
      <c r="Q30" s="40"/>
      <c r="R30" s="40"/>
      <c r="S30" s="35">
        <f t="shared" si="2"/>
        <v>1963.1949999999997</v>
      </c>
      <c r="T30" s="35">
        <f t="shared" si="3"/>
        <v>21595.144999999997</v>
      </c>
    </row>
    <row r="31" spans="1:20" ht="66" customHeight="1">
      <c r="A31" s="24">
        <v>8</v>
      </c>
      <c r="B31" s="29"/>
      <c r="C31" s="29" t="s">
        <v>226</v>
      </c>
      <c r="D31" s="29" t="s">
        <v>27</v>
      </c>
      <c r="E31" s="31" t="s">
        <v>136</v>
      </c>
      <c r="F31" s="48" t="s">
        <v>137</v>
      </c>
      <c r="G31" s="28" t="s">
        <v>82</v>
      </c>
      <c r="H31" s="24" t="s">
        <v>55</v>
      </c>
      <c r="I31" s="24">
        <v>90609</v>
      </c>
      <c r="J31" s="34">
        <f>I31/72</f>
        <v>1258.4583333333333</v>
      </c>
      <c r="K31" s="80">
        <v>7.2</v>
      </c>
      <c r="L31" s="65">
        <f t="shared" si="1"/>
        <v>9060.9</v>
      </c>
      <c r="M31" s="35"/>
      <c r="N31" s="35"/>
      <c r="O31" s="35"/>
      <c r="P31" s="40"/>
      <c r="Q31" s="40"/>
      <c r="R31" s="40"/>
      <c r="S31" s="35">
        <f t="shared" si="2"/>
        <v>906.09</v>
      </c>
      <c r="T31" s="35">
        <f t="shared" si="3"/>
        <v>9966.99</v>
      </c>
    </row>
    <row r="32" spans="1:20" ht="51.75" customHeight="1">
      <c r="A32" s="24">
        <v>9</v>
      </c>
      <c r="B32" s="26"/>
      <c r="C32" s="26" t="s">
        <v>65</v>
      </c>
      <c r="D32" s="26" t="s">
        <v>27</v>
      </c>
      <c r="E32" s="26" t="s">
        <v>66</v>
      </c>
      <c r="F32" s="26" t="s">
        <v>67</v>
      </c>
      <c r="G32" s="24" t="s">
        <v>68</v>
      </c>
      <c r="H32" s="24" t="s">
        <v>55</v>
      </c>
      <c r="I32" s="24">
        <v>87246</v>
      </c>
      <c r="J32" s="26">
        <f t="shared" si="0"/>
        <v>1211.75</v>
      </c>
      <c r="K32" s="80">
        <f>15+12.8</f>
        <v>27.8</v>
      </c>
      <c r="L32" s="65">
        <f t="shared" si="1"/>
        <v>33686.65</v>
      </c>
      <c r="M32" s="35"/>
      <c r="N32" s="35"/>
      <c r="O32" s="35"/>
      <c r="P32" s="35"/>
      <c r="Q32" s="35"/>
      <c r="R32" s="35"/>
      <c r="S32" s="35">
        <f t="shared" si="2"/>
        <v>3368.6650000000004</v>
      </c>
      <c r="T32" s="35">
        <f t="shared" si="3"/>
        <v>37055.315</v>
      </c>
    </row>
    <row r="33" spans="1:20" ht="45" customHeight="1">
      <c r="A33" s="24">
        <v>10</v>
      </c>
      <c r="B33" s="26"/>
      <c r="C33" s="63" t="s">
        <v>165</v>
      </c>
      <c r="D33" s="26" t="s">
        <v>27</v>
      </c>
      <c r="E33" s="31" t="s">
        <v>162</v>
      </c>
      <c r="F33" s="38" t="s">
        <v>163</v>
      </c>
      <c r="G33" s="33" t="s">
        <v>164</v>
      </c>
      <c r="H33" s="24" t="s">
        <v>55</v>
      </c>
      <c r="I33" s="24">
        <v>93971</v>
      </c>
      <c r="J33" s="26">
        <f t="shared" si="0"/>
        <v>1305.1527777777778</v>
      </c>
      <c r="K33" s="80">
        <v>10.6</v>
      </c>
      <c r="L33" s="65">
        <f t="shared" si="1"/>
        <v>13834.619444444445</v>
      </c>
      <c r="M33" s="35"/>
      <c r="N33" s="35"/>
      <c r="O33" s="35"/>
      <c r="P33" s="40">
        <v>20</v>
      </c>
      <c r="Q33" s="75">
        <v>5.6</v>
      </c>
      <c r="R33" s="40">
        <v>275</v>
      </c>
      <c r="S33" s="35">
        <f t="shared" si="2"/>
        <v>1383.4619444444445</v>
      </c>
      <c r="T33" s="35">
        <f t="shared" si="3"/>
        <v>15493.08138888889</v>
      </c>
    </row>
    <row r="34" spans="1:20" ht="45.75" customHeight="1">
      <c r="A34" s="24">
        <v>11</v>
      </c>
      <c r="B34" s="26"/>
      <c r="C34" s="26" t="s">
        <v>83</v>
      </c>
      <c r="D34" s="24" t="s">
        <v>27</v>
      </c>
      <c r="E34" s="27" t="s">
        <v>221</v>
      </c>
      <c r="F34" s="24" t="s">
        <v>166</v>
      </c>
      <c r="G34" s="24" t="s">
        <v>161</v>
      </c>
      <c r="H34" s="24" t="s">
        <v>55</v>
      </c>
      <c r="I34" s="24">
        <v>89016</v>
      </c>
      <c r="J34" s="26">
        <f t="shared" si="0"/>
        <v>1236.3333333333333</v>
      </c>
      <c r="K34" s="80">
        <v>19.2</v>
      </c>
      <c r="L34" s="65">
        <f t="shared" si="1"/>
        <v>23737.6</v>
      </c>
      <c r="M34" s="35"/>
      <c r="N34" s="35"/>
      <c r="O34" s="35"/>
      <c r="P34" s="35">
        <v>25</v>
      </c>
      <c r="Q34" s="74">
        <v>18</v>
      </c>
      <c r="R34" s="35">
        <v>1106</v>
      </c>
      <c r="S34" s="35">
        <f t="shared" si="2"/>
        <v>2373.7599999999998</v>
      </c>
      <c r="T34" s="35">
        <f t="shared" si="3"/>
        <v>27217.359999999997</v>
      </c>
    </row>
    <row r="35" spans="1:20" ht="48" customHeight="1">
      <c r="A35" s="24">
        <v>12</v>
      </c>
      <c r="B35" s="26"/>
      <c r="C35" s="29" t="s">
        <v>167</v>
      </c>
      <c r="D35" s="29" t="s">
        <v>27</v>
      </c>
      <c r="E35" s="29" t="s">
        <v>168</v>
      </c>
      <c r="F35" s="64" t="s">
        <v>169</v>
      </c>
      <c r="G35" s="24" t="s">
        <v>170</v>
      </c>
      <c r="H35" s="24" t="s">
        <v>55</v>
      </c>
      <c r="I35" s="24">
        <v>93971</v>
      </c>
      <c r="J35" s="26">
        <f t="shared" si="0"/>
        <v>1305.1527777777778</v>
      </c>
      <c r="K35" s="80">
        <f>10.8+7.2</f>
        <v>18</v>
      </c>
      <c r="L35" s="65">
        <f t="shared" si="1"/>
        <v>23492.75</v>
      </c>
      <c r="M35" s="35"/>
      <c r="N35" s="35"/>
      <c r="O35" s="35"/>
      <c r="P35" s="35">
        <v>25</v>
      </c>
      <c r="Q35" s="74">
        <v>10.8</v>
      </c>
      <c r="R35" s="35">
        <v>664</v>
      </c>
      <c r="S35" s="35">
        <f t="shared" si="2"/>
        <v>2349.275</v>
      </c>
      <c r="T35" s="35">
        <f t="shared" si="3"/>
        <v>26506.025</v>
      </c>
    </row>
    <row r="36" spans="1:20" ht="48" customHeight="1">
      <c r="A36" s="24">
        <v>13</v>
      </c>
      <c r="B36" s="29"/>
      <c r="C36" s="29" t="s">
        <v>80</v>
      </c>
      <c r="D36" s="29" t="s">
        <v>27</v>
      </c>
      <c r="E36" s="29" t="s">
        <v>227</v>
      </c>
      <c r="F36" s="29" t="s">
        <v>81</v>
      </c>
      <c r="G36" s="24" t="s">
        <v>82</v>
      </c>
      <c r="H36" s="24" t="s">
        <v>55</v>
      </c>
      <c r="I36" s="24">
        <v>90609</v>
      </c>
      <c r="J36" s="34">
        <f t="shared" si="0"/>
        <v>1258.4583333333333</v>
      </c>
      <c r="K36" s="80">
        <v>4</v>
      </c>
      <c r="L36" s="65">
        <f t="shared" si="1"/>
        <v>5033.833333333333</v>
      </c>
      <c r="M36" s="35"/>
      <c r="N36" s="35"/>
      <c r="O36" s="35"/>
      <c r="P36" s="35"/>
      <c r="Q36" s="74"/>
      <c r="R36" s="35"/>
      <c r="S36" s="35">
        <f t="shared" si="2"/>
        <v>503.3833333333333</v>
      </c>
      <c r="T36" s="35">
        <f t="shared" si="3"/>
        <v>5537.216666666666</v>
      </c>
    </row>
    <row r="37" spans="1:20" ht="48" customHeight="1">
      <c r="A37" s="24">
        <v>14</v>
      </c>
      <c r="B37" s="26"/>
      <c r="C37" s="26" t="s">
        <v>88</v>
      </c>
      <c r="D37" s="26" t="s">
        <v>27</v>
      </c>
      <c r="E37" s="26" t="s">
        <v>89</v>
      </c>
      <c r="F37" s="26" t="s">
        <v>90</v>
      </c>
      <c r="G37" s="24" t="s">
        <v>91</v>
      </c>
      <c r="H37" s="24" t="s">
        <v>55</v>
      </c>
      <c r="I37" s="24">
        <v>89016</v>
      </c>
      <c r="J37" s="26">
        <f t="shared" si="0"/>
        <v>1236.3333333333333</v>
      </c>
      <c r="K37" s="80">
        <v>4.8</v>
      </c>
      <c r="L37" s="65">
        <f t="shared" si="1"/>
        <v>5934.4</v>
      </c>
      <c r="M37" s="35"/>
      <c r="N37" s="35"/>
      <c r="O37" s="35"/>
      <c r="P37" s="35">
        <v>20</v>
      </c>
      <c r="Q37" s="74">
        <v>4.8</v>
      </c>
      <c r="R37" s="35">
        <v>236</v>
      </c>
      <c r="S37" s="35">
        <f t="shared" si="2"/>
        <v>593.4399999999999</v>
      </c>
      <c r="T37" s="35">
        <f t="shared" si="3"/>
        <v>6763.839999999999</v>
      </c>
    </row>
    <row r="38" spans="1:20" ht="53.25" customHeight="1">
      <c r="A38" s="24">
        <v>15</v>
      </c>
      <c r="B38" s="26"/>
      <c r="C38" s="26" t="s">
        <v>88</v>
      </c>
      <c r="D38" s="26" t="s">
        <v>27</v>
      </c>
      <c r="E38" s="26" t="s">
        <v>92</v>
      </c>
      <c r="F38" s="26" t="s">
        <v>93</v>
      </c>
      <c r="G38" s="24" t="s">
        <v>94</v>
      </c>
      <c r="H38" s="24" t="s">
        <v>55</v>
      </c>
      <c r="I38" s="24">
        <v>77867</v>
      </c>
      <c r="J38" s="26">
        <f t="shared" si="0"/>
        <v>1081.486111111111</v>
      </c>
      <c r="K38" s="80">
        <f>7.2+4.8</f>
        <v>12</v>
      </c>
      <c r="L38" s="65">
        <f t="shared" si="1"/>
        <v>12977.833333333332</v>
      </c>
      <c r="M38" s="35"/>
      <c r="N38" s="35"/>
      <c r="O38" s="35"/>
      <c r="P38" s="35">
        <v>20</v>
      </c>
      <c r="Q38" s="74">
        <v>4.8</v>
      </c>
      <c r="R38" s="35">
        <v>236</v>
      </c>
      <c r="S38" s="35">
        <f t="shared" si="2"/>
        <v>1297.7833333333333</v>
      </c>
      <c r="T38" s="35">
        <f t="shared" si="3"/>
        <v>14511.616666666665</v>
      </c>
    </row>
    <row r="39" spans="1:20" ht="53.25" customHeight="1">
      <c r="A39" s="24">
        <v>16</v>
      </c>
      <c r="B39" s="29"/>
      <c r="C39" s="29" t="s">
        <v>191</v>
      </c>
      <c r="D39" s="29" t="s">
        <v>27</v>
      </c>
      <c r="E39" s="29" t="s">
        <v>192</v>
      </c>
      <c r="F39" s="29" t="s">
        <v>193</v>
      </c>
      <c r="G39" s="24" t="s">
        <v>194</v>
      </c>
      <c r="H39" s="24" t="s">
        <v>55</v>
      </c>
      <c r="I39" s="24">
        <v>93971</v>
      </c>
      <c r="J39" s="26">
        <f t="shared" si="0"/>
        <v>1305.1527777777778</v>
      </c>
      <c r="K39" s="80">
        <v>5</v>
      </c>
      <c r="L39" s="65">
        <f t="shared" si="1"/>
        <v>6525.763888888889</v>
      </c>
      <c r="M39" s="35"/>
      <c r="N39" s="35"/>
      <c r="O39" s="35"/>
      <c r="P39" s="35"/>
      <c r="Q39" s="74"/>
      <c r="R39" s="35"/>
      <c r="S39" s="35">
        <f t="shared" si="2"/>
        <v>652.5763888888889</v>
      </c>
      <c r="T39" s="35">
        <f t="shared" si="3"/>
        <v>7178.340277777777</v>
      </c>
    </row>
    <row r="40" spans="1:20" ht="50.25" customHeight="1">
      <c r="A40" s="24">
        <v>17</v>
      </c>
      <c r="B40" s="29"/>
      <c r="C40" s="29" t="s">
        <v>138</v>
      </c>
      <c r="D40" s="29" t="s">
        <v>27</v>
      </c>
      <c r="E40" s="29" t="s">
        <v>171</v>
      </c>
      <c r="F40" s="29" t="s">
        <v>172</v>
      </c>
      <c r="G40" s="24" t="s">
        <v>173</v>
      </c>
      <c r="H40" s="24" t="s">
        <v>55</v>
      </c>
      <c r="I40" s="24">
        <v>90609</v>
      </c>
      <c r="J40" s="26">
        <f t="shared" si="0"/>
        <v>1258.4583333333333</v>
      </c>
      <c r="K40" s="80">
        <v>15.6</v>
      </c>
      <c r="L40" s="65">
        <f t="shared" si="1"/>
        <v>19631.949999999997</v>
      </c>
      <c r="M40" s="35"/>
      <c r="N40" s="35"/>
      <c r="O40" s="35"/>
      <c r="P40" s="35">
        <v>20</v>
      </c>
      <c r="Q40" s="74">
        <v>14.4</v>
      </c>
      <c r="R40" s="35">
        <v>708</v>
      </c>
      <c r="S40" s="35">
        <f t="shared" si="2"/>
        <v>1963.1949999999997</v>
      </c>
      <c r="T40" s="35">
        <f t="shared" si="3"/>
        <v>22303.144999999997</v>
      </c>
    </row>
    <row r="41" spans="1:20" ht="51.75" customHeight="1">
      <c r="A41" s="24">
        <v>18</v>
      </c>
      <c r="B41" s="26"/>
      <c r="C41" s="26" t="s">
        <v>174</v>
      </c>
      <c r="D41" s="26" t="s">
        <v>27</v>
      </c>
      <c r="E41" s="37" t="s">
        <v>175</v>
      </c>
      <c r="F41" s="38" t="s">
        <v>176</v>
      </c>
      <c r="G41" s="28" t="s">
        <v>149</v>
      </c>
      <c r="H41" s="24" t="s">
        <v>55</v>
      </c>
      <c r="I41" s="24">
        <v>82468</v>
      </c>
      <c r="J41" s="26">
        <f t="shared" si="0"/>
        <v>1145.388888888889</v>
      </c>
      <c r="K41" s="80">
        <f>8.8+7</f>
        <v>15.8</v>
      </c>
      <c r="L41" s="65">
        <f t="shared" si="1"/>
        <v>18097.144444444446</v>
      </c>
      <c r="M41" s="35">
        <v>4424</v>
      </c>
      <c r="N41" s="35"/>
      <c r="O41" s="35"/>
      <c r="P41" s="40"/>
      <c r="Q41" s="75"/>
      <c r="R41" s="40"/>
      <c r="S41" s="35">
        <f t="shared" si="2"/>
        <v>1809.7144444444448</v>
      </c>
      <c r="T41" s="35">
        <f t="shared" si="3"/>
        <v>24330.85888888889</v>
      </c>
    </row>
    <row r="42" spans="1:20" ht="53.25" customHeight="1">
      <c r="A42" s="24">
        <v>19</v>
      </c>
      <c r="B42" s="26"/>
      <c r="C42" s="26" t="s">
        <v>99</v>
      </c>
      <c r="D42" s="26" t="s">
        <v>27</v>
      </c>
      <c r="E42" s="26" t="s">
        <v>102</v>
      </c>
      <c r="F42" s="26" t="s">
        <v>103</v>
      </c>
      <c r="G42" s="24" t="s">
        <v>79</v>
      </c>
      <c r="H42" s="24" t="s">
        <v>55</v>
      </c>
      <c r="I42" s="51">
        <v>77869</v>
      </c>
      <c r="J42" s="26">
        <f t="shared" si="0"/>
        <v>1081.513888888889</v>
      </c>
      <c r="K42" s="80">
        <v>19.2</v>
      </c>
      <c r="L42" s="65">
        <f t="shared" si="1"/>
        <v>20765.066666666666</v>
      </c>
      <c r="M42" s="35"/>
      <c r="N42" s="35"/>
      <c r="O42" s="35"/>
      <c r="P42" s="35">
        <v>25</v>
      </c>
      <c r="Q42" s="74">
        <v>18</v>
      </c>
      <c r="R42" s="35">
        <v>1106</v>
      </c>
      <c r="S42" s="35">
        <f t="shared" si="2"/>
        <v>2076.5066666666667</v>
      </c>
      <c r="T42" s="35">
        <f t="shared" si="3"/>
        <v>23947.573333333334</v>
      </c>
    </row>
    <row r="43" spans="1:20" ht="42" customHeight="1" hidden="1">
      <c r="A43" s="24">
        <v>20</v>
      </c>
      <c r="B43" s="29"/>
      <c r="C43" s="29"/>
      <c r="D43" s="29"/>
      <c r="E43" s="29"/>
      <c r="F43" s="29"/>
      <c r="G43" s="24"/>
      <c r="H43" s="24"/>
      <c r="I43" s="24"/>
      <c r="J43" s="26"/>
      <c r="K43" s="55"/>
      <c r="L43" s="65"/>
      <c r="M43" s="35"/>
      <c r="N43" s="35"/>
      <c r="O43" s="35"/>
      <c r="P43" s="35"/>
      <c r="Q43" s="74"/>
      <c r="R43" s="35"/>
      <c r="S43" s="35"/>
      <c r="T43" s="35"/>
    </row>
    <row r="44" spans="1:20" ht="33" customHeight="1">
      <c r="A44" s="24">
        <v>20</v>
      </c>
      <c r="B44" s="42"/>
      <c r="C44" s="28" t="s">
        <v>95</v>
      </c>
      <c r="D44" s="28" t="s">
        <v>27</v>
      </c>
      <c r="E44" s="31" t="s">
        <v>109</v>
      </c>
      <c r="F44" s="27" t="s">
        <v>110</v>
      </c>
      <c r="G44" s="28" t="s">
        <v>111</v>
      </c>
      <c r="H44" s="24" t="s">
        <v>55</v>
      </c>
      <c r="I44" s="24">
        <v>92201</v>
      </c>
      <c r="J44" s="26">
        <f t="shared" si="0"/>
        <v>1280.5694444444443</v>
      </c>
      <c r="K44" s="80">
        <f>5.6+9</f>
        <v>14.6</v>
      </c>
      <c r="L44" s="65">
        <f t="shared" si="1"/>
        <v>18696.313888888886</v>
      </c>
      <c r="M44" s="35"/>
      <c r="N44" s="35"/>
      <c r="O44" s="35"/>
      <c r="P44" s="35">
        <v>20</v>
      </c>
      <c r="Q44" s="74">
        <v>5.6</v>
      </c>
      <c r="R44" s="35">
        <v>275</v>
      </c>
      <c r="S44" s="35">
        <f t="shared" si="2"/>
        <v>1869.6313888888888</v>
      </c>
      <c r="T44" s="35">
        <f t="shared" si="3"/>
        <v>20840.945277777777</v>
      </c>
    </row>
    <row r="45" spans="1:20" ht="52.5" customHeight="1">
      <c r="A45" s="24">
        <v>21</v>
      </c>
      <c r="B45" s="26"/>
      <c r="C45" s="26" t="s">
        <v>112</v>
      </c>
      <c r="D45" s="26" t="s">
        <v>27</v>
      </c>
      <c r="E45" s="26" t="s">
        <v>113</v>
      </c>
      <c r="F45" s="26" t="s">
        <v>114</v>
      </c>
      <c r="G45" s="24" t="s">
        <v>115</v>
      </c>
      <c r="H45" s="24" t="s">
        <v>55</v>
      </c>
      <c r="I45" s="24">
        <v>93971</v>
      </c>
      <c r="J45" s="26">
        <f t="shared" si="0"/>
        <v>1305.1527777777778</v>
      </c>
      <c r="K45" s="80">
        <f>8</f>
        <v>8</v>
      </c>
      <c r="L45" s="65">
        <f t="shared" si="1"/>
        <v>10441.222222222223</v>
      </c>
      <c r="M45" s="35"/>
      <c r="N45" s="35"/>
      <c r="O45" s="35"/>
      <c r="P45" s="35">
        <v>20</v>
      </c>
      <c r="Q45" s="74">
        <v>8</v>
      </c>
      <c r="R45" s="35">
        <v>393</v>
      </c>
      <c r="S45" s="35">
        <f t="shared" si="2"/>
        <v>1044.1222222222223</v>
      </c>
      <c r="T45" s="35">
        <f t="shared" si="3"/>
        <v>11878.344444444445</v>
      </c>
    </row>
    <row r="46" spans="1:20" ht="21" customHeight="1">
      <c r="A46" s="24">
        <v>22</v>
      </c>
      <c r="B46" s="36" t="s">
        <v>143</v>
      </c>
      <c r="C46" s="31" t="s">
        <v>37</v>
      </c>
      <c r="D46" s="26" t="s">
        <v>27</v>
      </c>
      <c r="E46" s="31"/>
      <c r="F46" s="32"/>
      <c r="G46" s="52" t="s">
        <v>116</v>
      </c>
      <c r="H46" s="24" t="s">
        <v>55</v>
      </c>
      <c r="I46" s="24">
        <v>85653</v>
      </c>
      <c r="J46" s="26">
        <f t="shared" si="0"/>
        <v>1189.625</v>
      </c>
      <c r="K46" s="80">
        <f>6.6+7.6</f>
        <v>14.2</v>
      </c>
      <c r="L46" s="65">
        <f t="shared" si="1"/>
        <v>16892.675</v>
      </c>
      <c r="M46" s="35"/>
      <c r="N46" s="35"/>
      <c r="O46" s="35"/>
      <c r="P46" s="35"/>
      <c r="Q46" s="74"/>
      <c r="R46" s="35"/>
      <c r="S46" s="35">
        <f t="shared" si="2"/>
        <v>1689.2675</v>
      </c>
      <c r="T46" s="35">
        <f t="shared" si="3"/>
        <v>18581.942499999997</v>
      </c>
    </row>
    <row r="47" spans="1:20" ht="22.5" customHeight="1">
      <c r="A47" s="24">
        <v>23</v>
      </c>
      <c r="B47" s="36" t="s">
        <v>143</v>
      </c>
      <c r="C47" s="31" t="s">
        <v>198</v>
      </c>
      <c r="D47" s="26" t="s">
        <v>27</v>
      </c>
      <c r="E47" s="31"/>
      <c r="F47" s="32"/>
      <c r="G47" s="52" t="s">
        <v>116</v>
      </c>
      <c r="H47" s="24" t="s">
        <v>55</v>
      </c>
      <c r="I47" s="24">
        <v>85653</v>
      </c>
      <c r="J47" s="26">
        <f t="shared" si="0"/>
        <v>1189.625</v>
      </c>
      <c r="K47" s="55">
        <f>3.2+6.2</f>
        <v>9.4</v>
      </c>
      <c r="L47" s="65">
        <f t="shared" si="1"/>
        <v>11182.475</v>
      </c>
      <c r="M47" s="35"/>
      <c r="N47" s="35"/>
      <c r="O47" s="35"/>
      <c r="P47" s="35"/>
      <c r="Q47" s="74"/>
      <c r="R47" s="35"/>
      <c r="S47" s="35">
        <f t="shared" si="2"/>
        <v>1118.2475000000002</v>
      </c>
      <c r="T47" s="35">
        <f t="shared" si="3"/>
        <v>12300.7225</v>
      </c>
    </row>
    <row r="48" spans="1:20" ht="15.75">
      <c r="A48" s="24"/>
      <c r="B48" s="43" t="s">
        <v>50</v>
      </c>
      <c r="C48" s="44"/>
      <c r="D48" s="44"/>
      <c r="E48" s="44"/>
      <c r="F48" s="45"/>
      <c r="G48" s="44"/>
      <c r="H48" s="44"/>
      <c r="I48" s="44"/>
      <c r="J48" s="46"/>
      <c r="K48" s="47">
        <f>SUM(K24:K47)</f>
        <v>286.2</v>
      </c>
      <c r="L48" s="56">
        <f>L25+L26+L27+L29+L30+L32+L33+L34+L35+L37+L38+L40+L41+L42+L43+L44+L45+L46+L47+L24+L28+L36</f>
        <v>333033.75277777767</v>
      </c>
      <c r="M48" s="56">
        <f aca="true" t="shared" si="4" ref="M48:T48">M25+M26+M27+M29+M30+M32+M33+M34+M35+M37+M38+M40+M41+M42+M43+M44+M45+M46+M47+M24+M28+M36</f>
        <v>8848</v>
      </c>
      <c r="N48" s="56">
        <f t="shared" si="4"/>
        <v>4424</v>
      </c>
      <c r="O48" s="56">
        <f t="shared" si="4"/>
        <v>0</v>
      </c>
      <c r="P48" s="56"/>
      <c r="Q48" s="56"/>
      <c r="R48" s="56">
        <f t="shared" si="4"/>
        <v>4999</v>
      </c>
      <c r="S48" s="56">
        <f t="shared" si="4"/>
        <v>33303.37527777778</v>
      </c>
      <c r="T48" s="56">
        <f t="shared" si="4"/>
        <v>384608.1280555555</v>
      </c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15"/>
      <c r="L49" s="4"/>
      <c r="M49" s="4"/>
      <c r="N49" s="4"/>
      <c r="O49" s="4"/>
      <c r="P49" s="4"/>
      <c r="Q49" s="4"/>
      <c r="R49" s="4"/>
      <c r="S49" s="2"/>
      <c r="T49" s="2"/>
    </row>
    <row r="50" spans="1:20" ht="12.75">
      <c r="A50" s="4"/>
      <c r="B50" s="21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"/>
      <c r="S50" s="2"/>
      <c r="T50" s="2"/>
    </row>
    <row r="51" spans="1:20" ht="22.5" customHeight="1">
      <c r="A51" s="4"/>
      <c r="B51" s="21" t="s">
        <v>130</v>
      </c>
      <c r="C51" s="122" t="s">
        <v>131</v>
      </c>
      <c r="D51" s="122"/>
      <c r="E51" s="21"/>
      <c r="F51" s="21" t="s">
        <v>132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"/>
      <c r="S51" s="2"/>
      <c r="T51" s="2"/>
    </row>
    <row r="52" spans="1:20" ht="12.75">
      <c r="A52" s="4"/>
      <c r="B52" s="21"/>
      <c r="C52" s="122" t="s">
        <v>133</v>
      </c>
      <c r="D52" s="122"/>
      <c r="E52" s="21"/>
      <c r="F52" s="21" t="s">
        <v>134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"/>
      <c r="S52" s="2"/>
      <c r="T52" s="2"/>
    </row>
    <row r="53" spans="1:20" ht="12.75">
      <c r="A53" s="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6"/>
      <c r="S53" s="2"/>
      <c r="T53" s="2"/>
    </row>
    <row r="54" spans="1:20" ht="12.75">
      <c r="A54" s="2"/>
      <c r="B54" s="3"/>
      <c r="C54" s="3"/>
      <c r="D54" s="3"/>
      <c r="E54" s="3"/>
      <c r="F54" s="3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3"/>
      <c r="C55" s="3"/>
      <c r="D55" s="3"/>
      <c r="E55" s="3"/>
      <c r="F55" s="3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3"/>
      <c r="C56" s="3"/>
      <c r="D56" s="3"/>
      <c r="E56" s="3"/>
      <c r="F56" s="3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5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16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16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16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16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16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16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16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1"/>
      <c r="B76" s="1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  <c r="S84" s="1"/>
      <c r="T84" s="1"/>
    </row>
  </sheetData>
  <sheetProtection/>
  <mergeCells count="24">
    <mergeCell ref="F3:J3"/>
    <mergeCell ref="C52:D52"/>
    <mergeCell ref="T21:T23"/>
    <mergeCell ref="M22:M23"/>
    <mergeCell ref="N22:N23"/>
    <mergeCell ref="O22:O23"/>
    <mergeCell ref="P22:R22"/>
    <mergeCell ref="C51:D51"/>
    <mergeCell ref="I21:I23"/>
    <mergeCell ref="J21:J23"/>
    <mergeCell ref="A21:A23"/>
    <mergeCell ref="B21:B23"/>
    <mergeCell ref="C21:C23"/>
    <mergeCell ref="D21:D23"/>
    <mergeCell ref="E21:E23"/>
    <mergeCell ref="F21:F23"/>
    <mergeCell ref="H21:H23"/>
    <mergeCell ref="L21:L23"/>
    <mergeCell ref="M21:R21"/>
    <mergeCell ref="S21:S23"/>
    <mergeCell ref="K21:K23"/>
    <mergeCell ref="C5:O5"/>
    <mergeCell ref="C6:O6"/>
    <mergeCell ref="G21:G23"/>
  </mergeCells>
  <printOptions/>
  <pageMargins left="0.2362204724409449" right="0.15748031496062992" top="0.4330708661417323" bottom="0.2755905511811024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BA68"/>
  <sheetViews>
    <sheetView view="pageBreakPreview" zoomScale="98" zoomScaleNormal="86" zoomScaleSheetLayoutView="98" zoomScalePageLayoutView="50" workbookViewId="0" topLeftCell="A9">
      <selection activeCell="B21" sqref="B21:B28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26.0039062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1.1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6.875" style="0" customWidth="1"/>
    <col min="14" max="14" width="7.875" style="0" customWidth="1"/>
    <col min="15" max="15" width="10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46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33</v>
      </c>
      <c r="O2" s="7"/>
      <c r="P2" s="7"/>
      <c r="Q2" s="7"/>
      <c r="R2" s="7"/>
      <c r="S2" s="8"/>
      <c r="T2" s="8"/>
    </row>
    <row r="3" spans="1:53" ht="15">
      <c r="A3" s="7" t="s">
        <v>238</v>
      </c>
      <c r="B3" s="8"/>
      <c r="C3" s="7"/>
      <c r="D3" s="7"/>
      <c r="E3" s="8"/>
      <c r="F3" s="8"/>
      <c r="G3" s="78"/>
      <c r="H3" s="8"/>
      <c r="I3" s="8"/>
      <c r="J3" s="8"/>
      <c r="K3" s="14"/>
      <c r="L3" s="8"/>
      <c r="M3" s="8"/>
      <c r="N3" s="7" t="s">
        <v>238</v>
      </c>
      <c r="O3" s="7"/>
      <c r="P3" s="7"/>
      <c r="Q3" s="7"/>
      <c r="R3" s="7"/>
      <c r="S3" s="8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20" ht="15">
      <c r="A4" s="7"/>
      <c r="B4" s="8"/>
      <c r="C4" s="7"/>
      <c r="D4" s="7"/>
      <c r="E4" s="8"/>
      <c r="F4" s="120" t="s">
        <v>156</v>
      </c>
      <c r="G4" s="120"/>
      <c r="H4" s="120"/>
      <c r="I4" s="120"/>
      <c r="J4" s="120"/>
      <c r="K4" s="14"/>
      <c r="L4" s="8"/>
      <c r="M4" s="8"/>
      <c r="N4" s="7"/>
      <c r="O4" s="7"/>
      <c r="P4" s="7"/>
      <c r="Q4" s="7"/>
      <c r="R4" s="7"/>
      <c r="S4" s="8"/>
      <c r="T4" s="8"/>
    </row>
    <row r="5" spans="1:20" ht="15">
      <c r="A5" s="7" t="s">
        <v>47</v>
      </c>
      <c r="B5" s="8"/>
      <c r="C5" s="7"/>
      <c r="D5" s="7"/>
      <c r="E5" s="8"/>
      <c r="F5" s="8"/>
      <c r="G5" s="8"/>
      <c r="H5" s="8"/>
      <c r="I5" s="8"/>
      <c r="J5" s="8"/>
      <c r="K5" s="14"/>
      <c r="L5" s="8"/>
      <c r="M5" s="8"/>
      <c r="N5" s="7" t="s">
        <v>48</v>
      </c>
      <c r="O5" s="7"/>
      <c r="P5" s="7"/>
      <c r="Q5" s="7"/>
      <c r="R5" s="7"/>
      <c r="S5" s="8"/>
      <c r="T5" s="8"/>
    </row>
    <row r="6" spans="1:20" ht="15">
      <c r="A6" s="7"/>
      <c r="B6" s="8"/>
      <c r="C6" s="121" t="s">
        <v>30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"/>
      <c r="Q6" s="8"/>
      <c r="R6" s="8"/>
      <c r="S6" s="8"/>
      <c r="T6" s="8"/>
    </row>
    <row r="7" spans="1:20" ht="15">
      <c r="A7" s="8"/>
      <c r="B7" s="8"/>
      <c r="C7" s="121" t="s">
        <v>49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  <c r="Q7" s="8"/>
      <c r="R7" s="8"/>
      <c r="S7" s="8"/>
      <c r="T7" s="8"/>
    </row>
    <row r="8" spans="1:20" ht="15">
      <c r="A8" s="8"/>
      <c r="B8" s="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8"/>
      <c r="H9" s="8"/>
      <c r="I9" s="8"/>
      <c r="J9" s="8" t="s">
        <v>4</v>
      </c>
      <c r="K9" s="14"/>
      <c r="L9" s="8"/>
      <c r="M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8"/>
      <c r="H10" s="8"/>
      <c r="I10" s="8"/>
      <c r="J10" s="8" t="s">
        <v>35</v>
      </c>
      <c r="K10" s="14"/>
      <c r="L10" s="8"/>
      <c r="M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 t="s">
        <v>5</v>
      </c>
      <c r="K11" s="14"/>
      <c r="L11" s="8"/>
      <c r="M11" s="23" t="s">
        <v>42</v>
      </c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 t="s">
        <v>3</v>
      </c>
      <c r="K12" s="14"/>
      <c r="L12" s="8"/>
      <c r="M12" s="8">
        <v>3</v>
      </c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6</v>
      </c>
      <c r="K13" s="14"/>
      <c r="L13" s="8"/>
      <c r="M13" s="8">
        <v>25</v>
      </c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1</v>
      </c>
      <c r="K14" s="14"/>
      <c r="L14" s="8"/>
      <c r="M14" s="8">
        <v>25</v>
      </c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2</v>
      </c>
      <c r="K15" s="14"/>
      <c r="L15" s="8"/>
      <c r="M15" s="8"/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7</v>
      </c>
      <c r="K16" s="14"/>
      <c r="L16" s="8"/>
      <c r="M16" s="13">
        <v>93.2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14"/>
      <c r="L17" s="8"/>
      <c r="M17" s="8"/>
      <c r="N17" s="8"/>
      <c r="O17" s="8"/>
      <c r="P17" s="8"/>
      <c r="Q17" s="8"/>
      <c r="R17" s="8"/>
      <c r="S17" s="8"/>
      <c r="T17" s="8"/>
    </row>
    <row r="18" spans="1:20" ht="21.75" customHeight="1">
      <c r="A18" s="119" t="s">
        <v>0</v>
      </c>
      <c r="B18" s="119" t="s">
        <v>8</v>
      </c>
      <c r="C18" s="119" t="s">
        <v>9</v>
      </c>
      <c r="D18" s="119" t="s">
        <v>10</v>
      </c>
      <c r="E18" s="119" t="s">
        <v>16</v>
      </c>
      <c r="F18" s="119" t="s">
        <v>11</v>
      </c>
      <c r="G18" s="119" t="s">
        <v>12</v>
      </c>
      <c r="H18" s="119" t="s">
        <v>21</v>
      </c>
      <c r="I18" s="119" t="s">
        <v>22</v>
      </c>
      <c r="J18" s="119" t="s">
        <v>28</v>
      </c>
      <c r="K18" s="125" t="s">
        <v>13</v>
      </c>
      <c r="L18" s="119" t="s">
        <v>23</v>
      </c>
      <c r="M18" s="119" t="s">
        <v>14</v>
      </c>
      <c r="N18" s="119"/>
      <c r="O18" s="119"/>
      <c r="P18" s="119"/>
      <c r="Q18" s="119"/>
      <c r="R18" s="119"/>
      <c r="S18" s="116" t="s">
        <v>56</v>
      </c>
      <c r="T18" s="116" t="s">
        <v>19</v>
      </c>
    </row>
    <row r="19" spans="1:20" ht="45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25"/>
      <c r="L19" s="119"/>
      <c r="M19" s="119" t="s">
        <v>17</v>
      </c>
      <c r="N19" s="119" t="s">
        <v>18</v>
      </c>
      <c r="O19" s="119" t="s">
        <v>24</v>
      </c>
      <c r="P19" s="119" t="s">
        <v>20</v>
      </c>
      <c r="Q19" s="119"/>
      <c r="R19" s="119"/>
      <c r="S19" s="117"/>
      <c r="T19" s="117"/>
    </row>
    <row r="20" spans="1:20" ht="31.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25"/>
      <c r="L20" s="119"/>
      <c r="M20" s="119"/>
      <c r="N20" s="119"/>
      <c r="O20" s="119"/>
      <c r="P20" s="26" t="s">
        <v>25</v>
      </c>
      <c r="Q20" s="26" t="s">
        <v>32</v>
      </c>
      <c r="R20" s="26" t="s">
        <v>26</v>
      </c>
      <c r="S20" s="118"/>
      <c r="T20" s="118"/>
    </row>
    <row r="21" spans="1:20" ht="51.75" customHeight="1">
      <c r="A21" s="24">
        <v>1</v>
      </c>
      <c r="B21" s="29"/>
      <c r="C21" s="26" t="s">
        <v>73</v>
      </c>
      <c r="D21" s="48" t="s">
        <v>27</v>
      </c>
      <c r="E21" s="49" t="s">
        <v>203</v>
      </c>
      <c r="F21" s="83" t="s">
        <v>202</v>
      </c>
      <c r="G21" s="81" t="s">
        <v>60</v>
      </c>
      <c r="H21" s="87" t="s">
        <v>55</v>
      </c>
      <c r="I21" s="87">
        <v>82468</v>
      </c>
      <c r="J21" s="95">
        <f>I21/72</f>
        <v>1145.388888888889</v>
      </c>
      <c r="K21" s="87">
        <v>6.6</v>
      </c>
      <c r="L21" s="90">
        <f>K21*J21</f>
        <v>7559.566666666667</v>
      </c>
      <c r="M21" s="90"/>
      <c r="N21" s="90"/>
      <c r="O21" s="90"/>
      <c r="P21" s="90"/>
      <c r="Q21" s="90"/>
      <c r="R21" s="90"/>
      <c r="S21" s="35">
        <f>L21*10%</f>
        <v>755.9566666666667</v>
      </c>
      <c r="T21" s="35">
        <f>S21+R21+O21+N21+M21+L21</f>
        <v>8315.523333333333</v>
      </c>
    </row>
    <row r="22" spans="1:20" ht="64.5" customHeight="1">
      <c r="A22" s="24">
        <v>2</v>
      </c>
      <c r="B22" s="26"/>
      <c r="C22" s="26" t="s">
        <v>77</v>
      </c>
      <c r="D22" s="29" t="s">
        <v>27</v>
      </c>
      <c r="E22" s="26" t="s">
        <v>144</v>
      </c>
      <c r="F22" s="26" t="s">
        <v>120</v>
      </c>
      <c r="G22" s="87" t="s">
        <v>121</v>
      </c>
      <c r="H22" s="87" t="s">
        <v>55</v>
      </c>
      <c r="I22" s="87">
        <v>90609</v>
      </c>
      <c r="J22" s="87">
        <f aca="true" t="shared" si="0" ref="J22:J31">I22/72</f>
        <v>1258.4583333333333</v>
      </c>
      <c r="K22" s="87">
        <v>3.6</v>
      </c>
      <c r="L22" s="90">
        <f aca="true" t="shared" si="1" ref="L22:L31">K22*J22</f>
        <v>4530.45</v>
      </c>
      <c r="M22" s="90"/>
      <c r="N22" s="90"/>
      <c r="O22" s="90"/>
      <c r="P22" s="90"/>
      <c r="Q22" s="90"/>
      <c r="R22" s="90"/>
      <c r="S22" s="35">
        <f aca="true" t="shared" si="2" ref="S22:S31">L22*10%</f>
        <v>453.045</v>
      </c>
      <c r="T22" s="35">
        <f aca="true" t="shared" si="3" ref="T22:T31">S22+R22+O22+N22+M22+L22</f>
        <v>4983.495</v>
      </c>
    </row>
    <row r="23" spans="1:20" ht="36.75" customHeight="1" hidden="1">
      <c r="A23" s="24">
        <v>3</v>
      </c>
      <c r="B23" s="29"/>
      <c r="C23" s="29"/>
      <c r="D23" s="29"/>
      <c r="E23" s="31"/>
      <c r="F23" s="61"/>
      <c r="G23" s="81"/>
      <c r="H23" s="87"/>
      <c r="I23" s="87"/>
      <c r="J23" s="87"/>
      <c r="K23" s="87"/>
      <c r="L23" s="90"/>
      <c r="M23" s="90"/>
      <c r="N23" s="90"/>
      <c r="O23" s="90"/>
      <c r="P23" s="90"/>
      <c r="Q23" s="90"/>
      <c r="R23" s="90"/>
      <c r="S23" s="35"/>
      <c r="T23" s="35"/>
    </row>
    <row r="24" spans="1:20" ht="49.5" customHeight="1">
      <c r="A24" s="24">
        <v>3</v>
      </c>
      <c r="B24" s="26"/>
      <c r="C24" s="26" t="s">
        <v>146</v>
      </c>
      <c r="D24" s="29" t="s">
        <v>27</v>
      </c>
      <c r="E24" s="26" t="s">
        <v>66</v>
      </c>
      <c r="F24" s="26" t="s">
        <v>67</v>
      </c>
      <c r="G24" s="87" t="s">
        <v>68</v>
      </c>
      <c r="H24" s="87" t="s">
        <v>55</v>
      </c>
      <c r="I24" s="87">
        <v>87246</v>
      </c>
      <c r="J24" s="87">
        <f t="shared" si="0"/>
        <v>1211.75</v>
      </c>
      <c r="K24" s="87">
        <v>4</v>
      </c>
      <c r="L24" s="90">
        <f t="shared" si="1"/>
        <v>4847</v>
      </c>
      <c r="M24" s="90"/>
      <c r="N24" s="90"/>
      <c r="O24" s="90"/>
      <c r="P24" s="90"/>
      <c r="Q24" s="90"/>
      <c r="R24" s="90"/>
      <c r="S24" s="35">
        <f t="shared" si="2"/>
        <v>484.70000000000005</v>
      </c>
      <c r="T24" s="35">
        <f t="shared" si="3"/>
        <v>5331.7</v>
      </c>
    </row>
    <row r="25" spans="1:20" ht="51.75" customHeight="1">
      <c r="A25" s="24">
        <v>4</v>
      </c>
      <c r="B25" s="30"/>
      <c r="C25" s="26" t="s">
        <v>122</v>
      </c>
      <c r="D25" s="29" t="s">
        <v>27</v>
      </c>
      <c r="E25" s="31" t="s">
        <v>123</v>
      </c>
      <c r="F25" s="38" t="s">
        <v>124</v>
      </c>
      <c r="G25" s="92" t="s">
        <v>125</v>
      </c>
      <c r="H25" s="87" t="s">
        <v>55</v>
      </c>
      <c r="I25" s="87">
        <v>89016</v>
      </c>
      <c r="J25" s="87">
        <f t="shared" si="0"/>
        <v>1236.3333333333333</v>
      </c>
      <c r="K25" s="87">
        <v>3.6</v>
      </c>
      <c r="L25" s="90">
        <f t="shared" si="1"/>
        <v>4450.8</v>
      </c>
      <c r="M25" s="90"/>
      <c r="N25" s="90"/>
      <c r="O25" s="90"/>
      <c r="P25" s="90"/>
      <c r="Q25" s="90"/>
      <c r="R25" s="90"/>
      <c r="S25" s="35">
        <f t="shared" si="2"/>
        <v>445.08000000000004</v>
      </c>
      <c r="T25" s="35">
        <f t="shared" si="3"/>
        <v>4895.88</v>
      </c>
    </row>
    <row r="26" spans="1:20" ht="57" customHeight="1">
      <c r="A26" s="24">
        <v>5</v>
      </c>
      <c r="B26" s="26"/>
      <c r="C26" s="26" t="s">
        <v>189</v>
      </c>
      <c r="D26" s="29" t="s">
        <v>27</v>
      </c>
      <c r="E26" s="29" t="s">
        <v>147</v>
      </c>
      <c r="F26" s="29" t="s">
        <v>148</v>
      </c>
      <c r="G26" s="87" t="s">
        <v>149</v>
      </c>
      <c r="H26" s="87" t="s">
        <v>55</v>
      </c>
      <c r="I26" s="87">
        <v>82468</v>
      </c>
      <c r="J26" s="87">
        <f t="shared" si="0"/>
        <v>1145.388888888889</v>
      </c>
      <c r="K26" s="87">
        <f>3.6+3.6+10.4+4.8+3.6+4.8</f>
        <v>30.800000000000004</v>
      </c>
      <c r="L26" s="90">
        <f t="shared" si="1"/>
        <v>35277.977777777785</v>
      </c>
      <c r="M26" s="90"/>
      <c r="N26" s="90">
        <v>4424</v>
      </c>
      <c r="O26" s="90"/>
      <c r="P26" s="90">
        <v>20</v>
      </c>
      <c r="Q26" s="96">
        <v>10.4</v>
      </c>
      <c r="R26" s="90">
        <v>511</v>
      </c>
      <c r="S26" s="35">
        <f t="shared" si="2"/>
        <v>3527.7977777777787</v>
      </c>
      <c r="T26" s="35">
        <f t="shared" si="3"/>
        <v>43740.77555555556</v>
      </c>
    </row>
    <row r="27" spans="1:20" ht="49.5" customHeight="1">
      <c r="A27" s="24">
        <v>6</v>
      </c>
      <c r="B27" s="26"/>
      <c r="C27" s="29" t="s">
        <v>199</v>
      </c>
      <c r="D27" s="29" t="s">
        <v>27</v>
      </c>
      <c r="E27" s="29" t="s">
        <v>218</v>
      </c>
      <c r="F27" s="29" t="s">
        <v>219</v>
      </c>
      <c r="G27" s="87" t="s">
        <v>220</v>
      </c>
      <c r="H27" s="87" t="s">
        <v>55</v>
      </c>
      <c r="I27" s="87">
        <v>77867</v>
      </c>
      <c r="J27" s="87">
        <f t="shared" si="0"/>
        <v>1081.486111111111</v>
      </c>
      <c r="K27" s="87">
        <v>0</v>
      </c>
      <c r="L27" s="90">
        <v>0</v>
      </c>
      <c r="M27" s="90">
        <v>4424</v>
      </c>
      <c r="N27" s="90"/>
      <c r="O27" s="90"/>
      <c r="P27" s="90"/>
      <c r="Q27" s="96"/>
      <c r="R27" s="90"/>
      <c r="S27" s="35">
        <v>0</v>
      </c>
      <c r="T27" s="35">
        <f t="shared" si="3"/>
        <v>4424</v>
      </c>
    </row>
    <row r="28" spans="1:20" ht="101.25" customHeight="1">
      <c r="A28" s="24">
        <v>7</v>
      </c>
      <c r="B28" s="26"/>
      <c r="C28" s="26" t="s">
        <v>157</v>
      </c>
      <c r="D28" s="29" t="s">
        <v>27</v>
      </c>
      <c r="E28" s="31" t="s">
        <v>151</v>
      </c>
      <c r="F28" s="61" t="s">
        <v>152</v>
      </c>
      <c r="G28" s="92" t="s">
        <v>153</v>
      </c>
      <c r="H28" s="89" t="s">
        <v>55</v>
      </c>
      <c r="I28" s="89">
        <v>90609</v>
      </c>
      <c r="J28" s="87">
        <f t="shared" si="0"/>
        <v>1258.4583333333333</v>
      </c>
      <c r="K28" s="87">
        <f>3.6+14.4+3.6+4.2+3.6</f>
        <v>29.400000000000002</v>
      </c>
      <c r="L28" s="90">
        <f t="shared" si="1"/>
        <v>36998.675</v>
      </c>
      <c r="M28" s="90"/>
      <c r="N28" s="90"/>
      <c r="O28" s="90"/>
      <c r="P28" s="90"/>
      <c r="Q28" s="90"/>
      <c r="R28" s="90"/>
      <c r="S28" s="35">
        <f t="shared" si="2"/>
        <v>3699.8675000000003</v>
      </c>
      <c r="T28" s="35">
        <f t="shared" si="3"/>
        <v>40698.5425</v>
      </c>
    </row>
    <row r="29" spans="1:20" ht="47.25" customHeight="1">
      <c r="A29" s="24">
        <v>8</v>
      </c>
      <c r="B29" s="30" t="s">
        <v>143</v>
      </c>
      <c r="C29" s="26" t="s">
        <v>187</v>
      </c>
      <c r="D29" s="29" t="s">
        <v>27</v>
      </c>
      <c r="E29" s="31"/>
      <c r="F29" s="32"/>
      <c r="G29" s="98" t="s">
        <v>116</v>
      </c>
      <c r="H29" s="87" t="s">
        <v>55</v>
      </c>
      <c r="I29" s="87">
        <v>85653</v>
      </c>
      <c r="J29" s="87">
        <f t="shared" si="0"/>
        <v>1189.625</v>
      </c>
      <c r="K29" s="87">
        <v>2.8</v>
      </c>
      <c r="L29" s="90">
        <f t="shared" si="1"/>
        <v>3330.95</v>
      </c>
      <c r="M29" s="90"/>
      <c r="N29" s="90"/>
      <c r="O29" s="90"/>
      <c r="P29" s="90"/>
      <c r="Q29" s="90"/>
      <c r="R29" s="90"/>
      <c r="S29" s="35">
        <f t="shared" si="2"/>
        <v>333.095</v>
      </c>
      <c r="T29" s="35">
        <f t="shared" si="3"/>
        <v>3664.045</v>
      </c>
    </row>
    <row r="30" spans="1:20" ht="21" customHeight="1">
      <c r="A30" s="24">
        <v>9</v>
      </c>
      <c r="B30" s="30" t="s">
        <v>143</v>
      </c>
      <c r="C30" s="26" t="s">
        <v>38</v>
      </c>
      <c r="D30" s="29" t="s">
        <v>27</v>
      </c>
      <c r="E30" s="31"/>
      <c r="F30" s="32"/>
      <c r="G30" s="98" t="s">
        <v>116</v>
      </c>
      <c r="H30" s="87" t="s">
        <v>55</v>
      </c>
      <c r="I30" s="87">
        <v>85653</v>
      </c>
      <c r="J30" s="87">
        <f t="shared" si="0"/>
        <v>1189.625</v>
      </c>
      <c r="K30" s="87">
        <v>3.6</v>
      </c>
      <c r="L30" s="90">
        <f t="shared" si="1"/>
        <v>4282.650000000001</v>
      </c>
      <c r="M30" s="90"/>
      <c r="N30" s="90"/>
      <c r="O30" s="90"/>
      <c r="P30" s="90"/>
      <c r="Q30" s="90"/>
      <c r="R30" s="90"/>
      <c r="S30" s="35">
        <f t="shared" si="2"/>
        <v>428.2650000000001</v>
      </c>
      <c r="T30" s="35">
        <f t="shared" si="3"/>
        <v>4710.915000000001</v>
      </c>
    </row>
    <row r="31" spans="1:20" ht="21" customHeight="1">
      <c r="A31" s="24">
        <v>10</v>
      </c>
      <c r="B31" s="30" t="s">
        <v>143</v>
      </c>
      <c r="C31" s="26" t="s">
        <v>43</v>
      </c>
      <c r="D31" s="29" t="s">
        <v>27</v>
      </c>
      <c r="E31" s="31"/>
      <c r="F31" s="32"/>
      <c r="G31" s="98" t="s">
        <v>154</v>
      </c>
      <c r="H31" s="87" t="s">
        <v>55</v>
      </c>
      <c r="I31" s="87">
        <v>85653</v>
      </c>
      <c r="J31" s="87">
        <f t="shared" si="0"/>
        <v>1189.625</v>
      </c>
      <c r="K31" s="87">
        <v>8.8</v>
      </c>
      <c r="L31" s="90">
        <f t="shared" si="1"/>
        <v>10468.7</v>
      </c>
      <c r="M31" s="90"/>
      <c r="N31" s="90"/>
      <c r="O31" s="90"/>
      <c r="P31" s="90"/>
      <c r="Q31" s="90"/>
      <c r="R31" s="90"/>
      <c r="S31" s="35">
        <f t="shared" si="2"/>
        <v>1046.8700000000001</v>
      </c>
      <c r="T31" s="35">
        <f t="shared" si="3"/>
        <v>11515.570000000002</v>
      </c>
    </row>
    <row r="32" spans="1:20" ht="15.75">
      <c r="A32" s="24"/>
      <c r="B32" s="43" t="s">
        <v>50</v>
      </c>
      <c r="C32" s="44"/>
      <c r="D32" s="44"/>
      <c r="E32" s="44"/>
      <c r="F32" s="45"/>
      <c r="G32" s="44"/>
      <c r="H32" s="44"/>
      <c r="I32" s="44"/>
      <c r="J32" s="46"/>
      <c r="K32" s="47">
        <f>K21+K22+K23+K24+K25+K26+K28+K29+K30+K31+K27</f>
        <v>93.2</v>
      </c>
      <c r="L32" s="56">
        <f aca="true" t="shared" si="4" ref="L32:T32">L21+L22+L23+L24+L25+L26+L28+L29+L30+L31+L27</f>
        <v>111746.76944444445</v>
      </c>
      <c r="M32" s="56">
        <f t="shared" si="4"/>
        <v>4424</v>
      </c>
      <c r="N32" s="56">
        <f t="shared" si="4"/>
        <v>4424</v>
      </c>
      <c r="O32" s="56">
        <f t="shared" si="4"/>
        <v>0</v>
      </c>
      <c r="P32" s="56"/>
      <c r="Q32" s="56"/>
      <c r="R32" s="56">
        <f t="shared" si="4"/>
        <v>511</v>
      </c>
      <c r="S32" s="56">
        <f t="shared" si="4"/>
        <v>11174.676944444445</v>
      </c>
      <c r="T32" s="56">
        <f t="shared" si="4"/>
        <v>132280.4463888889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15"/>
      <c r="L33" s="4"/>
      <c r="M33" s="4"/>
      <c r="N33" s="4"/>
      <c r="O33" s="4"/>
      <c r="P33" s="4"/>
      <c r="Q33" s="4"/>
      <c r="R33" s="4"/>
      <c r="S33" s="2"/>
      <c r="T33" s="2"/>
    </row>
    <row r="34" spans="1:20" ht="12.75">
      <c r="A34" s="4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"/>
      <c r="S34" s="2"/>
      <c r="T34" s="2"/>
    </row>
    <row r="35" spans="1:20" ht="21" customHeight="1">
      <c r="A35" s="4"/>
      <c r="B35" s="21" t="s">
        <v>130</v>
      </c>
      <c r="C35" s="122" t="s">
        <v>131</v>
      </c>
      <c r="D35" s="122"/>
      <c r="E35" s="21"/>
      <c r="F35" s="21" t="s">
        <v>132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"/>
      <c r="S35" s="2"/>
      <c r="T35" s="2"/>
    </row>
    <row r="36" spans="1:20" ht="12.75">
      <c r="A36" s="4"/>
      <c r="B36" s="21"/>
      <c r="C36" s="122" t="s">
        <v>133</v>
      </c>
      <c r="D36" s="122"/>
      <c r="E36" s="21"/>
      <c r="F36" s="21" t="s">
        <v>134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"/>
      <c r="S36" s="2"/>
      <c r="T36" s="2"/>
    </row>
    <row r="37" spans="1:20" ht="12.75">
      <c r="A37" s="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2"/>
      <c r="T37" s="2"/>
    </row>
    <row r="38" spans="1:20" ht="12.75">
      <c r="A38" s="2"/>
      <c r="B38" s="3"/>
      <c r="C38" s="3"/>
      <c r="D38" s="3"/>
      <c r="E38" s="3"/>
      <c r="F38" s="3"/>
      <c r="G38" s="2"/>
      <c r="H38" s="2"/>
      <c r="I38" s="2"/>
      <c r="J38" s="2"/>
      <c r="K38" s="16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B39" s="126"/>
      <c r="C39" s="126"/>
      <c r="D39" s="126"/>
      <c r="E39" s="3"/>
      <c r="F39" s="3"/>
      <c r="G39" s="2"/>
      <c r="H39" s="2"/>
      <c r="I39" s="2"/>
      <c r="J39" s="2"/>
      <c r="K39" s="16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/>
      <c r="B40" s="126"/>
      <c r="C40" s="126"/>
      <c r="D40" s="126"/>
      <c r="E40" s="3"/>
      <c r="F40" s="3"/>
      <c r="G40" s="2"/>
      <c r="H40" s="2"/>
      <c r="I40" s="2"/>
      <c r="J40" s="2"/>
      <c r="K40" s="16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5"/>
      <c r="C41" s="2"/>
      <c r="D41" s="2"/>
      <c r="E41" s="2"/>
      <c r="F41" s="2"/>
      <c r="G41" s="2"/>
      <c r="H41" s="2"/>
      <c r="I41" s="2"/>
      <c r="J41" s="2"/>
      <c r="K41" s="16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16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16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16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16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16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16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16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16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1"/>
      <c r="B60" s="11"/>
      <c r="C60" s="1"/>
      <c r="D60" s="1"/>
      <c r="E60" s="1"/>
      <c r="F60" s="1"/>
      <c r="G60" s="1"/>
      <c r="H60" s="1"/>
      <c r="I60" s="1"/>
      <c r="J60" s="1"/>
      <c r="K60" s="17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1"/>
      <c r="C61" s="1"/>
      <c r="D61" s="1"/>
      <c r="E61" s="1"/>
      <c r="F61" s="1"/>
      <c r="G61" s="1"/>
      <c r="H61" s="1"/>
      <c r="I61" s="1"/>
      <c r="J61" s="1"/>
      <c r="K61" s="17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1"/>
      <c r="C62" s="1"/>
      <c r="D62" s="1"/>
      <c r="E62" s="1"/>
      <c r="F62" s="1"/>
      <c r="G62" s="1"/>
      <c r="H62" s="1"/>
      <c r="I62" s="1"/>
      <c r="J62" s="1"/>
      <c r="K62" s="17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1"/>
      <c r="C63" s="1"/>
      <c r="D63" s="1"/>
      <c r="E63" s="1"/>
      <c r="F63" s="1"/>
      <c r="G63" s="1"/>
      <c r="H63" s="1"/>
      <c r="I63" s="1"/>
      <c r="J63" s="1"/>
      <c r="K63" s="17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  <c r="S68" s="1"/>
      <c r="T68" s="1"/>
    </row>
  </sheetData>
  <sheetProtection/>
  <mergeCells count="26">
    <mergeCell ref="G18:G20"/>
    <mergeCell ref="H18:H20"/>
    <mergeCell ref="F4:J4"/>
    <mergeCell ref="S18:S20"/>
    <mergeCell ref="T18:T20"/>
    <mergeCell ref="C35:D35"/>
    <mergeCell ref="M18:R18"/>
    <mergeCell ref="C6:O6"/>
    <mergeCell ref="C7:O7"/>
    <mergeCell ref="M19:M20"/>
    <mergeCell ref="A18:A20"/>
    <mergeCell ref="B18:B20"/>
    <mergeCell ref="C18:C20"/>
    <mergeCell ref="D18:D20"/>
    <mergeCell ref="E18:E20"/>
    <mergeCell ref="F18:F20"/>
    <mergeCell ref="B39:D39"/>
    <mergeCell ref="B40:D40"/>
    <mergeCell ref="C36:D36"/>
    <mergeCell ref="N19:N20"/>
    <mergeCell ref="O19:O20"/>
    <mergeCell ref="P19:R19"/>
    <mergeCell ref="I18:I20"/>
    <mergeCell ref="J18:J20"/>
    <mergeCell ref="K18:K20"/>
    <mergeCell ref="L18:L20"/>
  </mergeCells>
  <printOptions/>
  <pageMargins left="0" right="0" top="0.51" bottom="0.16" header="0.22" footer="0.19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BA77"/>
  <sheetViews>
    <sheetView view="pageBreakPreview" zoomScale="98" zoomScaleNormal="86" zoomScaleSheetLayoutView="98" zoomScalePageLayoutView="50" workbookViewId="0" topLeftCell="A13">
      <selection activeCell="B25" sqref="B25:B37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21.2539062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6.875" style="0" customWidth="1"/>
    <col min="14" max="14" width="7.875" style="0" customWidth="1"/>
    <col min="15" max="15" width="10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46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33</v>
      </c>
      <c r="O2" s="7"/>
      <c r="P2" s="7"/>
      <c r="Q2" s="7"/>
      <c r="R2" s="7"/>
      <c r="S2" s="8"/>
      <c r="T2" s="8"/>
    </row>
    <row r="3" spans="1:53" ht="15">
      <c r="A3" s="7" t="s">
        <v>238</v>
      </c>
      <c r="B3" s="8"/>
      <c r="C3" s="7"/>
      <c r="D3" s="7"/>
      <c r="E3" s="8"/>
      <c r="F3" s="8"/>
      <c r="G3" s="78"/>
      <c r="H3" s="8"/>
      <c r="I3" s="8"/>
      <c r="J3" s="8"/>
      <c r="K3" s="14"/>
      <c r="L3" s="8"/>
      <c r="M3" s="8"/>
      <c r="N3" s="7" t="s">
        <v>238</v>
      </c>
      <c r="O3" s="7"/>
      <c r="P3" s="7"/>
      <c r="Q3" s="7"/>
      <c r="R3" s="7"/>
      <c r="S3" s="8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20" ht="15">
      <c r="A4" s="7"/>
      <c r="B4" s="8"/>
      <c r="C4" s="7"/>
      <c r="D4" s="7"/>
      <c r="E4" s="8"/>
      <c r="F4" s="120" t="s">
        <v>155</v>
      </c>
      <c r="G4" s="120"/>
      <c r="H4" s="120"/>
      <c r="I4" s="120"/>
      <c r="J4" s="120"/>
      <c r="K4" s="14"/>
      <c r="L4" s="8"/>
      <c r="M4" s="8"/>
      <c r="N4" s="7"/>
      <c r="O4" s="7"/>
      <c r="P4" s="7"/>
      <c r="Q4" s="7"/>
      <c r="R4" s="7"/>
      <c r="S4" s="8"/>
      <c r="T4" s="8"/>
    </row>
    <row r="5" spans="1:20" ht="15">
      <c r="A5" s="7" t="s">
        <v>47</v>
      </c>
      <c r="B5" s="8"/>
      <c r="C5" s="7"/>
      <c r="D5" s="7"/>
      <c r="E5" s="8"/>
      <c r="F5" s="8"/>
      <c r="G5" s="8"/>
      <c r="H5" s="8"/>
      <c r="I5" s="8"/>
      <c r="J5" s="8"/>
      <c r="K5" s="14"/>
      <c r="L5" s="8"/>
      <c r="M5" s="8"/>
      <c r="N5" s="7" t="s">
        <v>48</v>
      </c>
      <c r="O5" s="7"/>
      <c r="P5" s="7"/>
      <c r="Q5" s="7"/>
      <c r="R5" s="7"/>
      <c r="S5" s="8"/>
      <c r="T5" s="8"/>
    </row>
    <row r="6" spans="1:20" ht="15">
      <c r="A6" s="7"/>
      <c r="B6" s="8"/>
      <c r="C6" s="121" t="s">
        <v>30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"/>
      <c r="Q6" s="8"/>
      <c r="R6" s="8"/>
      <c r="S6" s="8"/>
      <c r="T6" s="8"/>
    </row>
    <row r="7" spans="1:20" ht="15">
      <c r="A7" s="8"/>
      <c r="B7" s="8"/>
      <c r="C7" s="121" t="s">
        <v>49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  <c r="Q7" s="8"/>
      <c r="R7" s="8"/>
      <c r="S7" s="8"/>
      <c r="T7" s="8"/>
    </row>
    <row r="8" spans="1:20" ht="15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9"/>
      <c r="H10" s="9"/>
      <c r="I10" s="9"/>
      <c r="J10" s="9"/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14"/>
      <c r="L12" s="8"/>
      <c r="M12" s="8"/>
      <c r="N12" s="8"/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4</v>
      </c>
      <c r="K13" s="14"/>
      <c r="L13" s="8"/>
      <c r="M13" s="8"/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35</v>
      </c>
      <c r="K14" s="14"/>
      <c r="L14" s="8"/>
      <c r="M14" s="8"/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5</v>
      </c>
      <c r="K15" s="14"/>
      <c r="L15" s="8"/>
      <c r="M15" s="23" t="s">
        <v>42</v>
      </c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3</v>
      </c>
      <c r="K16" s="14"/>
      <c r="L16" s="8"/>
      <c r="M16" s="8">
        <v>2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 t="s">
        <v>6</v>
      </c>
      <c r="K17" s="14"/>
      <c r="L17" s="8"/>
      <c r="M17" s="8">
        <v>25</v>
      </c>
      <c r="O17" s="8"/>
      <c r="P17" s="8"/>
      <c r="Q17" s="8"/>
      <c r="R17" s="8"/>
      <c r="S17" s="8"/>
      <c r="T17" s="8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 t="s">
        <v>1</v>
      </c>
      <c r="K18" s="14"/>
      <c r="L18" s="8"/>
      <c r="M18" s="8">
        <v>25</v>
      </c>
      <c r="O18" s="8"/>
      <c r="P18" s="8"/>
      <c r="Q18" s="8"/>
      <c r="R18" s="8"/>
      <c r="S18" s="8"/>
      <c r="T18" s="8"/>
    </row>
    <row r="19" spans="1:20" ht="15">
      <c r="A19" s="8"/>
      <c r="B19" s="8"/>
      <c r="C19" s="8"/>
      <c r="D19" s="8"/>
      <c r="E19" s="8"/>
      <c r="F19" s="8"/>
      <c r="G19" s="8"/>
      <c r="H19" s="8"/>
      <c r="I19" s="8"/>
      <c r="J19" s="8" t="s">
        <v>2</v>
      </c>
      <c r="K19" s="14"/>
      <c r="L19" s="8"/>
      <c r="M19" s="8"/>
      <c r="O19" s="8"/>
      <c r="P19" s="8"/>
      <c r="Q19" s="8"/>
      <c r="R19" s="8"/>
      <c r="S19" s="8"/>
      <c r="T19" s="8"/>
    </row>
    <row r="20" spans="1:20" ht="15">
      <c r="A20" s="8"/>
      <c r="B20" s="8"/>
      <c r="C20" s="8"/>
      <c r="D20" s="8"/>
      <c r="E20" s="8"/>
      <c r="F20" s="8"/>
      <c r="G20" s="8"/>
      <c r="H20" s="8"/>
      <c r="I20" s="8"/>
      <c r="J20" s="8" t="s">
        <v>7</v>
      </c>
      <c r="K20" s="14"/>
      <c r="L20" s="8"/>
      <c r="M20" s="13">
        <v>122.2</v>
      </c>
      <c r="O20" s="8"/>
      <c r="P20" s="8"/>
      <c r="Q20" s="8"/>
      <c r="R20" s="8"/>
      <c r="S20" s="8"/>
      <c r="T20" s="8"/>
    </row>
    <row r="21" spans="1:2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14"/>
      <c r="L21" s="8"/>
      <c r="M21" s="8"/>
      <c r="N21" s="8"/>
      <c r="O21" s="8"/>
      <c r="P21" s="8"/>
      <c r="Q21" s="8"/>
      <c r="R21" s="8"/>
      <c r="S21" s="8"/>
      <c r="T21" s="8"/>
    </row>
    <row r="22" spans="1:20" ht="21.75" customHeight="1">
      <c r="A22" s="119" t="s">
        <v>0</v>
      </c>
      <c r="B22" s="119" t="s">
        <v>8</v>
      </c>
      <c r="C22" s="119" t="s">
        <v>9</v>
      </c>
      <c r="D22" s="119" t="s">
        <v>10</v>
      </c>
      <c r="E22" s="119" t="s">
        <v>16</v>
      </c>
      <c r="F22" s="119" t="s">
        <v>11</v>
      </c>
      <c r="G22" s="119" t="s">
        <v>12</v>
      </c>
      <c r="H22" s="119" t="s">
        <v>21</v>
      </c>
      <c r="I22" s="119" t="s">
        <v>22</v>
      </c>
      <c r="J22" s="119" t="s">
        <v>28</v>
      </c>
      <c r="K22" s="125" t="s">
        <v>13</v>
      </c>
      <c r="L22" s="119" t="s">
        <v>23</v>
      </c>
      <c r="M22" s="119" t="s">
        <v>14</v>
      </c>
      <c r="N22" s="119"/>
      <c r="O22" s="119"/>
      <c r="P22" s="119"/>
      <c r="Q22" s="119"/>
      <c r="R22" s="119"/>
      <c r="S22" s="116" t="s">
        <v>56</v>
      </c>
      <c r="T22" s="116" t="s">
        <v>19</v>
      </c>
    </row>
    <row r="23" spans="1:20" ht="45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25"/>
      <c r="L23" s="119"/>
      <c r="M23" s="119" t="s">
        <v>17</v>
      </c>
      <c r="N23" s="119" t="s">
        <v>18</v>
      </c>
      <c r="O23" s="119" t="s">
        <v>24</v>
      </c>
      <c r="P23" s="119" t="s">
        <v>20</v>
      </c>
      <c r="Q23" s="119"/>
      <c r="R23" s="119"/>
      <c r="S23" s="117"/>
      <c r="T23" s="117"/>
    </row>
    <row r="24" spans="1:20" ht="29.2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25"/>
      <c r="L24" s="119"/>
      <c r="M24" s="119"/>
      <c r="N24" s="119"/>
      <c r="O24" s="119"/>
      <c r="P24" s="26" t="s">
        <v>25</v>
      </c>
      <c r="Q24" s="26" t="s">
        <v>32</v>
      </c>
      <c r="R24" s="26" t="s">
        <v>26</v>
      </c>
      <c r="S24" s="118"/>
      <c r="T24" s="118"/>
    </row>
    <row r="25" spans="1:20" ht="47.25">
      <c r="A25" s="29">
        <v>1</v>
      </c>
      <c r="B25" s="26"/>
      <c r="C25" s="26" t="s">
        <v>57</v>
      </c>
      <c r="D25" s="28" t="s">
        <v>27</v>
      </c>
      <c r="E25" s="27" t="s">
        <v>58</v>
      </c>
      <c r="F25" s="41" t="s">
        <v>59</v>
      </c>
      <c r="G25" s="81" t="s">
        <v>60</v>
      </c>
      <c r="H25" s="87" t="s">
        <v>55</v>
      </c>
      <c r="I25" s="87">
        <v>82468</v>
      </c>
      <c r="J25" s="95">
        <f>I25/72</f>
        <v>1145.388888888889</v>
      </c>
      <c r="K25" s="87">
        <v>2</v>
      </c>
      <c r="L25" s="90">
        <f>J25*K25</f>
        <v>2290.777777777778</v>
      </c>
      <c r="M25" s="87"/>
      <c r="N25" s="87"/>
      <c r="O25" s="87"/>
      <c r="P25" s="87"/>
      <c r="Q25" s="87"/>
      <c r="R25" s="90"/>
      <c r="S25" s="35">
        <f>L25*10%</f>
        <v>229.07777777777778</v>
      </c>
      <c r="T25" s="35">
        <f>S25+R25+O25+N25+M25+L25</f>
        <v>2519.855555555556</v>
      </c>
    </row>
    <row r="26" spans="1:20" ht="68.25" customHeight="1">
      <c r="A26" s="29">
        <v>2</v>
      </c>
      <c r="B26" s="29"/>
      <c r="C26" s="31" t="s">
        <v>77</v>
      </c>
      <c r="D26" s="48" t="s">
        <v>27</v>
      </c>
      <c r="E26" s="49" t="s">
        <v>144</v>
      </c>
      <c r="F26" s="61" t="s">
        <v>145</v>
      </c>
      <c r="G26" s="92" t="s">
        <v>68</v>
      </c>
      <c r="H26" s="87" t="s">
        <v>55</v>
      </c>
      <c r="I26" s="89">
        <v>87246</v>
      </c>
      <c r="J26" s="95">
        <f aca="true" t="shared" si="0" ref="J26:J40">I26/72</f>
        <v>1211.75</v>
      </c>
      <c r="K26" s="87">
        <v>10.8</v>
      </c>
      <c r="L26" s="90">
        <f aca="true" t="shared" si="1" ref="L26:L40">J26*K26</f>
        <v>13086.900000000001</v>
      </c>
      <c r="M26" s="87"/>
      <c r="N26" s="87"/>
      <c r="O26" s="87"/>
      <c r="P26" s="63"/>
      <c r="Q26" s="63"/>
      <c r="R26" s="63"/>
      <c r="S26" s="35">
        <f aca="true" t="shared" si="2" ref="S26:S40">L26*10%</f>
        <v>1308.6900000000003</v>
      </c>
      <c r="T26" s="35">
        <f aca="true" t="shared" si="3" ref="T26:T40">S26+R26+O26+N26+M26+L26</f>
        <v>14395.590000000002</v>
      </c>
    </row>
    <row r="27" spans="1:20" ht="56.25" customHeight="1">
      <c r="A27" s="29">
        <v>3</v>
      </c>
      <c r="B27" s="31"/>
      <c r="C27" s="31" t="s">
        <v>61</v>
      </c>
      <c r="D27" s="29" t="s">
        <v>27</v>
      </c>
      <c r="E27" s="31" t="s">
        <v>62</v>
      </c>
      <c r="F27" s="48" t="s">
        <v>63</v>
      </c>
      <c r="G27" s="92" t="s">
        <v>64</v>
      </c>
      <c r="H27" s="87" t="s">
        <v>55</v>
      </c>
      <c r="I27" s="87">
        <v>85653</v>
      </c>
      <c r="J27" s="95">
        <f t="shared" si="0"/>
        <v>1189.625</v>
      </c>
      <c r="K27" s="87">
        <v>3.4</v>
      </c>
      <c r="L27" s="90">
        <f t="shared" si="1"/>
        <v>4044.725</v>
      </c>
      <c r="M27" s="87"/>
      <c r="N27" s="87"/>
      <c r="O27" s="87"/>
      <c r="P27" s="63"/>
      <c r="Q27" s="63"/>
      <c r="R27" s="63"/>
      <c r="S27" s="35">
        <f t="shared" si="2"/>
        <v>404.4725</v>
      </c>
      <c r="T27" s="35">
        <f t="shared" si="3"/>
        <v>4449.1975</v>
      </c>
    </row>
    <row r="28" spans="1:20" ht="48" customHeight="1">
      <c r="A28" s="29">
        <v>4</v>
      </c>
      <c r="B28" s="26"/>
      <c r="C28" s="26" t="s">
        <v>146</v>
      </c>
      <c r="D28" s="24" t="s">
        <v>27</v>
      </c>
      <c r="E28" s="26" t="s">
        <v>66</v>
      </c>
      <c r="F28" s="26" t="s">
        <v>67</v>
      </c>
      <c r="G28" s="87" t="s">
        <v>68</v>
      </c>
      <c r="H28" s="87" t="s">
        <v>55</v>
      </c>
      <c r="I28" s="87">
        <v>87246</v>
      </c>
      <c r="J28" s="95">
        <f t="shared" si="0"/>
        <v>1211.75</v>
      </c>
      <c r="K28" s="87">
        <v>3.2</v>
      </c>
      <c r="L28" s="90">
        <f t="shared" si="1"/>
        <v>3877.6000000000004</v>
      </c>
      <c r="M28" s="87"/>
      <c r="N28" s="87"/>
      <c r="O28" s="87"/>
      <c r="P28" s="63"/>
      <c r="Q28" s="63"/>
      <c r="R28" s="63"/>
      <c r="S28" s="35">
        <f t="shared" si="2"/>
        <v>387.76000000000005</v>
      </c>
      <c r="T28" s="35">
        <f t="shared" si="3"/>
        <v>4265.360000000001</v>
      </c>
    </row>
    <row r="29" spans="1:20" ht="51" customHeight="1">
      <c r="A29" s="29">
        <v>5</v>
      </c>
      <c r="B29" s="26"/>
      <c r="C29" s="76" t="s">
        <v>183</v>
      </c>
      <c r="D29" s="24" t="s">
        <v>27</v>
      </c>
      <c r="E29" s="29" t="s">
        <v>147</v>
      </c>
      <c r="F29" s="29" t="s">
        <v>148</v>
      </c>
      <c r="G29" s="87" t="s">
        <v>149</v>
      </c>
      <c r="H29" s="87" t="s">
        <v>55</v>
      </c>
      <c r="I29" s="87">
        <v>82468</v>
      </c>
      <c r="J29" s="95">
        <f t="shared" si="0"/>
        <v>1145.388888888889</v>
      </c>
      <c r="K29" s="87">
        <v>8.8</v>
      </c>
      <c r="L29" s="90">
        <f t="shared" si="1"/>
        <v>10079.422222222223</v>
      </c>
      <c r="M29" s="87"/>
      <c r="N29" s="87"/>
      <c r="O29" s="87"/>
      <c r="P29" s="63"/>
      <c r="Q29" s="63"/>
      <c r="R29" s="63"/>
      <c r="S29" s="35">
        <f t="shared" si="2"/>
        <v>1007.9422222222224</v>
      </c>
      <c r="T29" s="35">
        <f t="shared" si="3"/>
        <v>11087.364444444445</v>
      </c>
    </row>
    <row r="30" spans="1:20" ht="63">
      <c r="A30" s="29">
        <v>6</v>
      </c>
      <c r="B30" s="26"/>
      <c r="C30" s="26" t="s">
        <v>150</v>
      </c>
      <c r="D30" s="24" t="s">
        <v>27</v>
      </c>
      <c r="E30" s="26" t="s">
        <v>85</v>
      </c>
      <c r="F30" s="26" t="s">
        <v>86</v>
      </c>
      <c r="G30" s="87" t="s">
        <v>87</v>
      </c>
      <c r="H30" s="87" t="s">
        <v>55</v>
      </c>
      <c r="I30" s="87">
        <v>90609</v>
      </c>
      <c r="J30" s="95">
        <f t="shared" si="0"/>
        <v>1258.4583333333333</v>
      </c>
      <c r="K30" s="87">
        <v>3.6</v>
      </c>
      <c r="L30" s="90">
        <f t="shared" si="1"/>
        <v>4530.45</v>
      </c>
      <c r="M30" s="87"/>
      <c r="N30" s="87"/>
      <c r="O30" s="87"/>
      <c r="P30" s="63"/>
      <c r="Q30" s="63"/>
      <c r="R30" s="63"/>
      <c r="S30" s="35">
        <f t="shared" si="2"/>
        <v>453.045</v>
      </c>
      <c r="T30" s="35">
        <f t="shared" si="3"/>
        <v>4983.495</v>
      </c>
    </row>
    <row r="31" spans="1:20" ht="54" customHeight="1">
      <c r="A31" s="29">
        <v>7</v>
      </c>
      <c r="B31" s="26"/>
      <c r="C31" s="26" t="s">
        <v>88</v>
      </c>
      <c r="D31" s="26" t="s">
        <v>27</v>
      </c>
      <c r="E31" s="26" t="s">
        <v>89</v>
      </c>
      <c r="F31" s="26" t="s">
        <v>90</v>
      </c>
      <c r="G31" s="87" t="s">
        <v>91</v>
      </c>
      <c r="H31" s="87" t="s">
        <v>55</v>
      </c>
      <c r="I31" s="87">
        <v>89016</v>
      </c>
      <c r="J31" s="95">
        <f t="shared" si="0"/>
        <v>1236.3333333333333</v>
      </c>
      <c r="K31" s="87">
        <v>7.2</v>
      </c>
      <c r="L31" s="90">
        <f t="shared" si="1"/>
        <v>8901.6</v>
      </c>
      <c r="M31" s="87"/>
      <c r="N31" s="87"/>
      <c r="O31" s="87"/>
      <c r="P31" s="63">
        <v>20</v>
      </c>
      <c r="Q31" s="63">
        <v>7.2</v>
      </c>
      <c r="R31" s="63">
        <v>354</v>
      </c>
      <c r="S31" s="35">
        <f t="shared" si="2"/>
        <v>890.1600000000001</v>
      </c>
      <c r="T31" s="35">
        <f t="shared" si="3"/>
        <v>10145.76</v>
      </c>
    </row>
    <row r="32" spans="1:20" ht="50.25" customHeight="1">
      <c r="A32" s="29">
        <v>8</v>
      </c>
      <c r="B32" s="26"/>
      <c r="C32" s="26" t="s">
        <v>88</v>
      </c>
      <c r="D32" s="26" t="s">
        <v>27</v>
      </c>
      <c r="E32" s="26" t="s">
        <v>185</v>
      </c>
      <c r="F32" s="26" t="s">
        <v>93</v>
      </c>
      <c r="G32" s="87" t="s">
        <v>94</v>
      </c>
      <c r="H32" s="87" t="s">
        <v>55</v>
      </c>
      <c r="I32" s="87">
        <v>77867</v>
      </c>
      <c r="J32" s="95">
        <f t="shared" si="0"/>
        <v>1081.486111111111</v>
      </c>
      <c r="K32" s="87">
        <v>7.2</v>
      </c>
      <c r="L32" s="90">
        <f t="shared" si="1"/>
        <v>7786.7</v>
      </c>
      <c r="M32" s="87"/>
      <c r="N32" s="87"/>
      <c r="O32" s="87"/>
      <c r="P32" s="63">
        <v>20</v>
      </c>
      <c r="Q32" s="63">
        <v>7.2</v>
      </c>
      <c r="R32" s="63">
        <v>354</v>
      </c>
      <c r="S32" s="35">
        <f t="shared" si="2"/>
        <v>778.6700000000001</v>
      </c>
      <c r="T32" s="35">
        <f t="shared" si="3"/>
        <v>8919.369999999999</v>
      </c>
    </row>
    <row r="33" spans="1:20" ht="51" customHeight="1">
      <c r="A33" s="29">
        <v>9</v>
      </c>
      <c r="B33" s="26"/>
      <c r="C33" s="29" t="s">
        <v>199</v>
      </c>
      <c r="D33" s="26" t="s">
        <v>27</v>
      </c>
      <c r="E33" s="26" t="s">
        <v>216</v>
      </c>
      <c r="F33" s="26" t="s">
        <v>217</v>
      </c>
      <c r="G33" s="87" t="s">
        <v>79</v>
      </c>
      <c r="H33" s="87" t="s">
        <v>55</v>
      </c>
      <c r="I33" s="87">
        <v>77867</v>
      </c>
      <c r="J33" s="95">
        <f t="shared" si="0"/>
        <v>1081.486111111111</v>
      </c>
      <c r="K33" s="87">
        <v>0</v>
      </c>
      <c r="L33" s="90">
        <f t="shared" si="1"/>
        <v>0</v>
      </c>
      <c r="M33" s="87"/>
      <c r="N33" s="87">
        <v>4424</v>
      </c>
      <c r="O33" s="87"/>
      <c r="P33" s="63"/>
      <c r="Q33" s="63"/>
      <c r="R33" s="63"/>
      <c r="S33" s="35">
        <f t="shared" si="2"/>
        <v>0</v>
      </c>
      <c r="T33" s="35">
        <f t="shared" si="3"/>
        <v>4424</v>
      </c>
    </row>
    <row r="34" spans="1:20" ht="54" customHeight="1">
      <c r="A34" s="29">
        <v>10</v>
      </c>
      <c r="B34" s="26"/>
      <c r="C34" s="26" t="s">
        <v>99</v>
      </c>
      <c r="D34" s="26" t="s">
        <v>27</v>
      </c>
      <c r="E34" s="37" t="s">
        <v>100</v>
      </c>
      <c r="F34" s="38" t="s">
        <v>101</v>
      </c>
      <c r="G34" s="92" t="s">
        <v>87</v>
      </c>
      <c r="H34" s="87" t="s">
        <v>55</v>
      </c>
      <c r="I34" s="89">
        <v>90609</v>
      </c>
      <c r="J34" s="95">
        <f t="shared" si="0"/>
        <v>1258.4583333333333</v>
      </c>
      <c r="K34" s="87">
        <v>6.8</v>
      </c>
      <c r="L34" s="90">
        <f t="shared" si="1"/>
        <v>8557.516666666666</v>
      </c>
      <c r="M34" s="87"/>
      <c r="N34" s="87"/>
      <c r="O34" s="87"/>
      <c r="P34" s="63">
        <v>25</v>
      </c>
      <c r="Q34" s="63">
        <v>6.8</v>
      </c>
      <c r="R34" s="63">
        <v>418</v>
      </c>
      <c r="S34" s="35">
        <f t="shared" si="2"/>
        <v>855.7516666666667</v>
      </c>
      <c r="T34" s="35">
        <f t="shared" si="3"/>
        <v>9831.268333333333</v>
      </c>
    </row>
    <row r="35" spans="1:20" ht="49.5" customHeight="1">
      <c r="A35" s="29">
        <v>11</v>
      </c>
      <c r="B35" s="26"/>
      <c r="C35" s="26" t="s">
        <v>99</v>
      </c>
      <c r="D35" s="26" t="s">
        <v>27</v>
      </c>
      <c r="E35" s="77" t="s">
        <v>102</v>
      </c>
      <c r="F35" s="77" t="s">
        <v>103</v>
      </c>
      <c r="G35" s="88" t="s">
        <v>79</v>
      </c>
      <c r="H35" s="88" t="s">
        <v>55</v>
      </c>
      <c r="I35" s="89">
        <v>77869</v>
      </c>
      <c r="J35" s="95">
        <f t="shared" si="0"/>
        <v>1081.513888888889</v>
      </c>
      <c r="K35" s="87">
        <v>6.8</v>
      </c>
      <c r="L35" s="90">
        <f t="shared" si="1"/>
        <v>7354.294444444445</v>
      </c>
      <c r="M35" s="87"/>
      <c r="N35" s="87"/>
      <c r="O35" s="87"/>
      <c r="P35" s="63">
        <v>25</v>
      </c>
      <c r="Q35" s="63">
        <v>6.8</v>
      </c>
      <c r="R35" s="63">
        <v>418</v>
      </c>
      <c r="S35" s="35">
        <f t="shared" si="2"/>
        <v>735.4294444444445</v>
      </c>
      <c r="T35" s="35">
        <f t="shared" si="3"/>
        <v>8507.72388888889</v>
      </c>
    </row>
    <row r="36" spans="1:20" ht="55.5" customHeight="1">
      <c r="A36" s="29">
        <v>12</v>
      </c>
      <c r="B36" s="42"/>
      <c r="C36" s="28" t="s">
        <v>104</v>
      </c>
      <c r="D36" s="28" t="s">
        <v>27</v>
      </c>
      <c r="E36" s="27" t="s">
        <v>105</v>
      </c>
      <c r="F36" s="27" t="s">
        <v>106</v>
      </c>
      <c r="G36" s="81" t="s">
        <v>107</v>
      </c>
      <c r="H36" s="87" t="s">
        <v>55</v>
      </c>
      <c r="I36" s="87">
        <v>87246</v>
      </c>
      <c r="J36" s="95">
        <f t="shared" si="0"/>
        <v>1211.75</v>
      </c>
      <c r="K36" s="87">
        <v>9.2</v>
      </c>
      <c r="L36" s="90">
        <f t="shared" si="1"/>
        <v>11148.099999999999</v>
      </c>
      <c r="M36" s="87">
        <v>4424</v>
      </c>
      <c r="N36" s="87"/>
      <c r="O36" s="87"/>
      <c r="P36" s="63"/>
      <c r="Q36" s="63"/>
      <c r="R36" s="63"/>
      <c r="S36" s="35">
        <f t="shared" si="2"/>
        <v>1114.81</v>
      </c>
      <c r="T36" s="35">
        <f t="shared" si="3"/>
        <v>16686.909999999996</v>
      </c>
    </row>
    <row r="37" spans="1:20" ht="105.75" customHeight="1">
      <c r="A37" s="29">
        <v>13</v>
      </c>
      <c r="B37" s="26"/>
      <c r="C37" s="26" t="s">
        <v>186</v>
      </c>
      <c r="D37" s="29" t="s">
        <v>27</v>
      </c>
      <c r="E37" s="31" t="s">
        <v>151</v>
      </c>
      <c r="F37" s="61" t="s">
        <v>152</v>
      </c>
      <c r="G37" s="92" t="s">
        <v>153</v>
      </c>
      <c r="H37" s="89" t="s">
        <v>55</v>
      </c>
      <c r="I37" s="89">
        <v>90609</v>
      </c>
      <c r="J37" s="95">
        <f t="shared" si="0"/>
        <v>1258.4583333333333</v>
      </c>
      <c r="K37" s="87">
        <f>7.4+10.4+13+5.8+6</f>
        <v>42.6</v>
      </c>
      <c r="L37" s="90">
        <f t="shared" si="1"/>
        <v>53610.325</v>
      </c>
      <c r="M37" s="87"/>
      <c r="N37" s="87"/>
      <c r="O37" s="87"/>
      <c r="P37" s="63"/>
      <c r="Q37" s="63"/>
      <c r="R37" s="63"/>
      <c r="S37" s="35">
        <f t="shared" si="2"/>
        <v>5361.0325</v>
      </c>
      <c r="T37" s="35">
        <f t="shared" si="3"/>
        <v>58971.3575</v>
      </c>
    </row>
    <row r="38" spans="1:20" ht="21" customHeight="1">
      <c r="A38" s="29">
        <v>14</v>
      </c>
      <c r="B38" s="26" t="s">
        <v>143</v>
      </c>
      <c r="C38" s="26" t="s">
        <v>37</v>
      </c>
      <c r="D38" s="29"/>
      <c r="E38" s="26"/>
      <c r="F38" s="32"/>
      <c r="G38" s="98" t="s">
        <v>116</v>
      </c>
      <c r="H38" s="87" t="s">
        <v>55</v>
      </c>
      <c r="I38" s="87">
        <v>85653</v>
      </c>
      <c r="J38" s="95">
        <f t="shared" si="0"/>
        <v>1189.625</v>
      </c>
      <c r="K38" s="87">
        <v>7.6</v>
      </c>
      <c r="L38" s="90">
        <f t="shared" si="1"/>
        <v>9041.15</v>
      </c>
      <c r="M38" s="87"/>
      <c r="N38" s="87"/>
      <c r="O38" s="87"/>
      <c r="P38" s="87"/>
      <c r="Q38" s="87"/>
      <c r="R38" s="90"/>
      <c r="S38" s="35">
        <f t="shared" si="2"/>
        <v>904.115</v>
      </c>
      <c r="T38" s="35">
        <f t="shared" si="3"/>
        <v>9945.265</v>
      </c>
    </row>
    <row r="39" spans="1:20" ht="21" customHeight="1" hidden="1">
      <c r="A39" s="29">
        <v>15</v>
      </c>
      <c r="B39" s="26"/>
      <c r="C39" s="36"/>
      <c r="D39" s="29"/>
      <c r="E39" s="31"/>
      <c r="F39" s="32"/>
      <c r="G39" s="98"/>
      <c r="H39" s="87"/>
      <c r="I39" s="87"/>
      <c r="J39" s="95"/>
      <c r="K39" s="87"/>
      <c r="L39" s="90"/>
      <c r="M39" s="87"/>
      <c r="N39" s="87"/>
      <c r="O39" s="87"/>
      <c r="P39" s="87"/>
      <c r="Q39" s="87"/>
      <c r="R39" s="90"/>
      <c r="S39" s="35"/>
      <c r="T39" s="35"/>
    </row>
    <row r="40" spans="1:20" ht="57" customHeight="1">
      <c r="A40" s="29">
        <v>15</v>
      </c>
      <c r="B40" s="26" t="s">
        <v>184</v>
      </c>
      <c r="C40" s="26" t="s">
        <v>188</v>
      </c>
      <c r="D40" s="29"/>
      <c r="E40" s="31"/>
      <c r="F40" s="32"/>
      <c r="G40" s="98" t="s">
        <v>154</v>
      </c>
      <c r="H40" s="87" t="s">
        <v>55</v>
      </c>
      <c r="I40" s="87">
        <v>85653</v>
      </c>
      <c r="J40" s="95">
        <f t="shared" si="0"/>
        <v>1189.625</v>
      </c>
      <c r="K40" s="87">
        <v>3</v>
      </c>
      <c r="L40" s="90">
        <f t="shared" si="1"/>
        <v>3568.875</v>
      </c>
      <c r="M40" s="87"/>
      <c r="N40" s="87"/>
      <c r="O40" s="87"/>
      <c r="P40" s="87"/>
      <c r="Q40" s="87"/>
      <c r="R40" s="90"/>
      <c r="S40" s="35">
        <f t="shared" si="2"/>
        <v>356.88750000000005</v>
      </c>
      <c r="T40" s="35">
        <f t="shared" si="3"/>
        <v>3925.7625</v>
      </c>
    </row>
    <row r="41" spans="1:20" ht="15.75">
      <c r="A41" s="24"/>
      <c r="B41" s="43" t="s">
        <v>50</v>
      </c>
      <c r="C41" s="44"/>
      <c r="D41" s="44"/>
      <c r="E41" s="44"/>
      <c r="F41" s="45"/>
      <c r="G41" s="44"/>
      <c r="H41" s="44"/>
      <c r="I41" s="44"/>
      <c r="J41" s="46"/>
      <c r="K41" s="47">
        <f>K40+K39+K38+K37+K36+K35+K34+K32+K31+K30+K29+K26+K28+K25+K27</f>
        <v>122.2</v>
      </c>
      <c r="L41" s="56">
        <f aca="true" t="shared" si="4" ref="L41:S41">L40+L39+L38+L37+L36+L35+L34+L32+L31+L30+L29+L26+L28+L25+L27</f>
        <v>147878.4361111111</v>
      </c>
      <c r="M41" s="56">
        <f t="shared" si="4"/>
        <v>4424</v>
      </c>
      <c r="N41" s="56">
        <f>N40+N39+N38+N37+N36+N35+N34+N32+N31+N30+N29+N26+N28+N25+N27+N33</f>
        <v>4424</v>
      </c>
      <c r="O41" s="56">
        <f t="shared" si="4"/>
        <v>0</v>
      </c>
      <c r="P41" s="56"/>
      <c r="Q41" s="56"/>
      <c r="R41" s="56">
        <f t="shared" si="4"/>
        <v>1544</v>
      </c>
      <c r="S41" s="56">
        <f t="shared" si="4"/>
        <v>14787.843611111111</v>
      </c>
      <c r="T41" s="56">
        <f>T40+T39+T38+T37+T36+T35+T34+T32+T31+T30+T29+T26+T28+T25+T27+T33</f>
        <v>173058.27972222224</v>
      </c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15"/>
      <c r="L42" s="4"/>
      <c r="M42" s="4"/>
      <c r="N42" s="4"/>
      <c r="O42" s="4"/>
      <c r="P42" s="4"/>
      <c r="Q42" s="4"/>
      <c r="R42" s="4"/>
      <c r="S42" s="2"/>
      <c r="T42" s="2"/>
    </row>
    <row r="43" spans="1:20" ht="12.75">
      <c r="A43" s="4"/>
      <c r="B43" s="21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"/>
      <c r="S43" s="2"/>
      <c r="T43" s="2"/>
    </row>
    <row r="44" spans="1:20" ht="21.75" customHeight="1">
      <c r="A44" s="4"/>
      <c r="B44" s="21" t="s">
        <v>130</v>
      </c>
      <c r="C44" s="122" t="s">
        <v>131</v>
      </c>
      <c r="D44" s="122"/>
      <c r="E44" s="21"/>
      <c r="F44" s="21" t="s">
        <v>132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"/>
      <c r="S44" s="2"/>
      <c r="T44" s="2"/>
    </row>
    <row r="45" spans="1:20" ht="12.75">
      <c r="A45" s="4"/>
      <c r="B45" s="21"/>
      <c r="C45" s="122" t="s">
        <v>133</v>
      </c>
      <c r="D45" s="122"/>
      <c r="E45" s="21"/>
      <c r="F45" s="21" t="s">
        <v>134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"/>
      <c r="S45" s="2"/>
      <c r="T45" s="2"/>
    </row>
    <row r="46" spans="1:20" ht="12.75">
      <c r="A46" s="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6"/>
      <c r="S46" s="2"/>
      <c r="T46" s="2"/>
    </row>
    <row r="47" spans="1:20" ht="12.75">
      <c r="A47" s="2"/>
      <c r="B47" s="3"/>
      <c r="C47" s="3"/>
      <c r="D47" s="3"/>
      <c r="E47" s="3"/>
      <c r="F47" s="3"/>
      <c r="G47" s="2"/>
      <c r="H47" s="2"/>
      <c r="I47" s="2"/>
      <c r="J47" s="2"/>
      <c r="K47" s="16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3"/>
      <c r="C48" s="3"/>
      <c r="D48" s="3"/>
      <c r="E48" s="3"/>
      <c r="F48" s="3"/>
      <c r="G48" s="2"/>
      <c r="H48" s="2"/>
      <c r="I48" s="2"/>
      <c r="J48" s="2"/>
      <c r="K48" s="16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3"/>
      <c r="C49" s="3"/>
      <c r="D49" s="3"/>
      <c r="E49" s="3"/>
      <c r="F49" s="3"/>
      <c r="G49" s="2"/>
      <c r="H49" s="2"/>
      <c r="I49" s="2"/>
      <c r="J49" s="2"/>
      <c r="K49" s="16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5"/>
      <c r="C50" s="2"/>
      <c r="D50" s="2"/>
      <c r="E50" s="2"/>
      <c r="F50" s="2"/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1"/>
      <c r="B69" s="1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"/>
      <c r="Q77" s="1"/>
      <c r="R77" s="1"/>
      <c r="S77" s="1"/>
      <c r="T77" s="1"/>
    </row>
  </sheetData>
  <sheetProtection/>
  <mergeCells count="24">
    <mergeCell ref="F4:J4"/>
    <mergeCell ref="C44:D44"/>
    <mergeCell ref="C45:D45"/>
    <mergeCell ref="M23:M24"/>
    <mergeCell ref="N23:N24"/>
    <mergeCell ref="O23:O24"/>
    <mergeCell ref="C6:O6"/>
    <mergeCell ref="C7:O7"/>
    <mergeCell ref="G22:G24"/>
    <mergeCell ref="H22:H24"/>
    <mergeCell ref="P23:R23"/>
    <mergeCell ref="I22:I24"/>
    <mergeCell ref="J22:J24"/>
    <mergeCell ref="S22:S24"/>
    <mergeCell ref="T22:T24"/>
    <mergeCell ref="K22:K24"/>
    <mergeCell ref="L22:L24"/>
    <mergeCell ref="M22:R22"/>
    <mergeCell ref="A22:A24"/>
    <mergeCell ref="B22:B24"/>
    <mergeCell ref="C22:C24"/>
    <mergeCell ref="D22:D24"/>
    <mergeCell ref="E22:E24"/>
    <mergeCell ref="F22:F24"/>
  </mergeCells>
  <printOptions/>
  <pageMargins left="0" right="0" top="0.5118110236220472" bottom="0.15748031496062992" header="0.2362204724409449" footer="0.1968503937007874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80"/>
  <sheetViews>
    <sheetView zoomScalePageLayoutView="0" workbookViewId="0" topLeftCell="A12">
      <selection activeCell="B24" sqref="B24:B40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21.87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6.875" style="0" customWidth="1"/>
    <col min="14" max="14" width="7.875" style="0" customWidth="1"/>
    <col min="15" max="15" width="10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46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33</v>
      </c>
      <c r="O2" s="7"/>
      <c r="P2" s="7"/>
      <c r="Q2" s="7"/>
      <c r="R2" s="7"/>
      <c r="S2" s="8"/>
      <c r="T2" s="8"/>
    </row>
    <row r="3" spans="1:20" ht="15">
      <c r="A3" s="7"/>
      <c r="B3" s="8"/>
      <c r="C3" s="7"/>
      <c r="D3" s="7"/>
      <c r="E3" s="8"/>
      <c r="F3" s="120" t="s">
        <v>214</v>
      </c>
      <c r="G3" s="120"/>
      <c r="H3" s="120"/>
      <c r="I3" s="120"/>
      <c r="J3" s="120"/>
      <c r="K3" s="14"/>
      <c r="L3" s="8"/>
      <c r="M3" s="8"/>
      <c r="N3" s="7"/>
      <c r="O3" s="7"/>
      <c r="P3" s="7"/>
      <c r="Q3" s="7"/>
      <c r="R3" s="7"/>
      <c r="S3" s="8"/>
      <c r="T3" s="8"/>
    </row>
    <row r="4" spans="1:20" ht="15">
      <c r="A4" s="7" t="s">
        <v>47</v>
      </c>
      <c r="B4" s="8"/>
      <c r="C4" s="7"/>
      <c r="D4" s="7"/>
      <c r="E4" s="8"/>
      <c r="F4" s="8"/>
      <c r="G4" s="8"/>
      <c r="H4" s="8"/>
      <c r="I4" s="8"/>
      <c r="J4" s="8"/>
      <c r="K4" s="14"/>
      <c r="L4" s="8"/>
      <c r="M4" s="8"/>
      <c r="N4" s="7" t="s">
        <v>48</v>
      </c>
      <c r="O4" s="7"/>
      <c r="P4" s="7"/>
      <c r="Q4" s="7"/>
      <c r="R4" s="7"/>
      <c r="S4" s="8"/>
      <c r="T4" s="8"/>
    </row>
    <row r="5" spans="1:20" ht="15">
      <c r="A5" s="7"/>
      <c r="B5" s="8"/>
      <c r="C5" s="121" t="s">
        <v>30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"/>
      <c r="Q5" s="8"/>
      <c r="R5" s="8"/>
      <c r="S5" s="8"/>
      <c r="T5" s="8"/>
    </row>
    <row r="6" spans="1:20" ht="15">
      <c r="A6" s="8"/>
      <c r="B6" s="8"/>
      <c r="C6" s="121" t="s">
        <v>49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"/>
      <c r="Q6" s="8"/>
      <c r="R6" s="8"/>
      <c r="S6" s="8"/>
      <c r="T6" s="8"/>
    </row>
    <row r="7" spans="1:20" ht="15">
      <c r="A7" s="8"/>
      <c r="B7" s="8"/>
      <c r="C7" s="8"/>
      <c r="D7" s="8"/>
      <c r="E7" s="8"/>
      <c r="F7" s="8"/>
      <c r="G7" s="8"/>
      <c r="H7" s="8"/>
      <c r="I7" s="8"/>
      <c r="J7" s="8"/>
      <c r="K7" s="14"/>
      <c r="L7" s="8"/>
      <c r="M7" s="8"/>
      <c r="N7" s="8"/>
      <c r="O7" s="8"/>
      <c r="P7" s="8"/>
      <c r="Q7" s="8"/>
      <c r="R7" s="8"/>
      <c r="S7" s="8"/>
      <c r="T7" s="8"/>
    </row>
    <row r="8" spans="1:20" ht="15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9"/>
      <c r="H9" s="9"/>
      <c r="I9" s="9"/>
      <c r="J9" s="9"/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 t="s">
        <v>4</v>
      </c>
      <c r="K12" s="14"/>
      <c r="L12" s="8"/>
      <c r="M12" s="8"/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35</v>
      </c>
      <c r="K13" s="14"/>
      <c r="L13" s="8"/>
      <c r="M13" s="8"/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5</v>
      </c>
      <c r="K14" s="14"/>
      <c r="L14" s="8"/>
      <c r="M14" s="23" t="s">
        <v>42</v>
      </c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3</v>
      </c>
      <c r="K15" s="14"/>
      <c r="L15" s="8"/>
      <c r="M15" s="8">
        <v>2.3</v>
      </c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6</v>
      </c>
      <c r="K16" s="14"/>
      <c r="L16" s="8"/>
      <c r="M16" s="8">
        <v>50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 t="s">
        <v>1</v>
      </c>
      <c r="K17" s="14"/>
      <c r="L17" s="8"/>
      <c r="M17" s="8">
        <v>50</v>
      </c>
      <c r="O17" s="8"/>
      <c r="P17" s="8"/>
      <c r="Q17" s="8"/>
      <c r="R17" s="8"/>
      <c r="S17" s="8"/>
      <c r="T17" s="8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 t="s">
        <v>2</v>
      </c>
      <c r="K18" s="14"/>
      <c r="L18" s="8"/>
      <c r="M18" s="8"/>
      <c r="O18" s="8"/>
      <c r="P18" s="8"/>
      <c r="Q18" s="8"/>
      <c r="R18" s="8"/>
      <c r="S18" s="8"/>
      <c r="T18" s="8"/>
    </row>
    <row r="19" spans="1:20" ht="15">
      <c r="A19" s="8"/>
      <c r="B19" s="8"/>
      <c r="C19" s="8"/>
      <c r="D19" s="8"/>
      <c r="E19" s="8"/>
      <c r="F19" s="8"/>
      <c r="G19" s="8"/>
      <c r="H19" s="8"/>
      <c r="I19" s="8"/>
      <c r="J19" s="8" t="s">
        <v>7</v>
      </c>
      <c r="K19" s="14"/>
      <c r="L19" s="8"/>
      <c r="M19" s="13">
        <v>215.4</v>
      </c>
      <c r="O19" s="8"/>
      <c r="P19" s="8"/>
      <c r="Q19" s="8"/>
      <c r="R19" s="8"/>
      <c r="S19" s="8"/>
      <c r="T19" s="8"/>
    </row>
    <row r="20" spans="1:20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14"/>
      <c r="L20" s="8"/>
      <c r="M20" s="8"/>
      <c r="N20" s="8"/>
      <c r="O20" s="8"/>
      <c r="P20" s="8"/>
      <c r="Q20" s="8"/>
      <c r="R20" s="8"/>
      <c r="S20" s="8"/>
      <c r="T20" s="8"/>
    </row>
    <row r="21" spans="1:20" ht="21.75" customHeight="1">
      <c r="A21" s="119" t="s">
        <v>0</v>
      </c>
      <c r="B21" s="119" t="s">
        <v>8</v>
      </c>
      <c r="C21" s="119" t="s">
        <v>9</v>
      </c>
      <c r="D21" s="119" t="s">
        <v>10</v>
      </c>
      <c r="E21" s="119" t="s">
        <v>16</v>
      </c>
      <c r="F21" s="119" t="s">
        <v>11</v>
      </c>
      <c r="G21" s="119" t="s">
        <v>12</v>
      </c>
      <c r="H21" s="119" t="s">
        <v>21</v>
      </c>
      <c r="I21" s="119" t="s">
        <v>22</v>
      </c>
      <c r="J21" s="119" t="s">
        <v>28</v>
      </c>
      <c r="K21" s="125" t="s">
        <v>13</v>
      </c>
      <c r="L21" s="119" t="s">
        <v>23</v>
      </c>
      <c r="M21" s="119" t="s">
        <v>14</v>
      </c>
      <c r="N21" s="119"/>
      <c r="O21" s="119"/>
      <c r="P21" s="119"/>
      <c r="Q21" s="119"/>
      <c r="R21" s="119"/>
      <c r="S21" s="116" t="s">
        <v>56</v>
      </c>
      <c r="T21" s="116" t="s">
        <v>19</v>
      </c>
    </row>
    <row r="22" spans="1:20" ht="45.7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25"/>
      <c r="L22" s="119"/>
      <c r="M22" s="119" t="s">
        <v>17</v>
      </c>
      <c r="N22" s="119" t="s">
        <v>18</v>
      </c>
      <c r="O22" s="119" t="s">
        <v>24</v>
      </c>
      <c r="P22" s="119" t="s">
        <v>20</v>
      </c>
      <c r="Q22" s="119"/>
      <c r="R22" s="119"/>
      <c r="S22" s="117"/>
      <c r="T22" s="117"/>
    </row>
    <row r="23" spans="1:20" ht="29.2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25"/>
      <c r="L23" s="119"/>
      <c r="M23" s="119"/>
      <c r="N23" s="119"/>
      <c r="O23" s="119"/>
      <c r="P23" s="26" t="s">
        <v>25</v>
      </c>
      <c r="Q23" s="26" t="s">
        <v>32</v>
      </c>
      <c r="R23" s="26" t="s">
        <v>26</v>
      </c>
      <c r="S23" s="118"/>
      <c r="T23" s="118"/>
    </row>
    <row r="24" spans="1:20" ht="47.25">
      <c r="A24" s="29">
        <v>1</v>
      </c>
      <c r="B24" s="26"/>
      <c r="C24" s="26" t="s">
        <v>57</v>
      </c>
      <c r="D24" s="28" t="s">
        <v>27</v>
      </c>
      <c r="E24" s="27" t="s">
        <v>58</v>
      </c>
      <c r="F24" s="41" t="s">
        <v>59</v>
      </c>
      <c r="G24" s="28" t="s">
        <v>60</v>
      </c>
      <c r="H24" s="24" t="s">
        <v>55</v>
      </c>
      <c r="I24" s="24">
        <v>82468</v>
      </c>
      <c r="J24" s="34">
        <f>I24/72</f>
        <v>1145.388888888889</v>
      </c>
      <c r="K24" s="79">
        <v>2</v>
      </c>
      <c r="L24" s="35">
        <f>J24*K24</f>
        <v>2290.777777777778</v>
      </c>
      <c r="M24" s="24"/>
      <c r="N24" s="24"/>
      <c r="O24" s="24"/>
      <c r="P24" s="24"/>
      <c r="Q24" s="24"/>
      <c r="R24" s="35"/>
      <c r="S24" s="35">
        <f>L24*10%</f>
        <v>229.07777777777778</v>
      </c>
      <c r="T24" s="35">
        <f>S24+R24+O24+N24+M24+L24</f>
        <v>2519.855555555556</v>
      </c>
    </row>
    <row r="25" spans="1:20" ht="68.25" customHeight="1">
      <c r="A25" s="29">
        <v>2</v>
      </c>
      <c r="B25" s="29"/>
      <c r="C25" s="31" t="s">
        <v>77</v>
      </c>
      <c r="D25" s="48" t="s">
        <v>27</v>
      </c>
      <c r="E25" s="49" t="s">
        <v>144</v>
      </c>
      <c r="F25" s="61" t="s">
        <v>145</v>
      </c>
      <c r="G25" s="33" t="s">
        <v>68</v>
      </c>
      <c r="H25" s="24" t="s">
        <v>55</v>
      </c>
      <c r="I25" s="51">
        <v>87246</v>
      </c>
      <c r="J25" s="34">
        <f aca="true" t="shared" si="0" ref="J25:J43">I25/72</f>
        <v>1211.75</v>
      </c>
      <c r="K25" s="79">
        <v>10.8</v>
      </c>
      <c r="L25" s="35">
        <f aca="true" t="shared" si="1" ref="L25:L43">J25*K25</f>
        <v>13086.900000000001</v>
      </c>
      <c r="M25" s="24"/>
      <c r="N25" s="24"/>
      <c r="O25" s="24"/>
      <c r="P25" s="26"/>
      <c r="Q25" s="26"/>
      <c r="R25" s="26"/>
      <c r="S25" s="35">
        <f aca="true" t="shared" si="2" ref="S25:S43">L25*10%</f>
        <v>1308.6900000000003</v>
      </c>
      <c r="T25" s="35">
        <f aca="true" t="shared" si="3" ref="T25:T43">S25+R25+O25+N25+M25+L25</f>
        <v>14395.590000000002</v>
      </c>
    </row>
    <row r="26" spans="1:20" ht="68.25" customHeight="1">
      <c r="A26" s="29">
        <v>3</v>
      </c>
      <c r="B26" s="29"/>
      <c r="C26" s="26" t="s">
        <v>73</v>
      </c>
      <c r="D26" s="48" t="s">
        <v>27</v>
      </c>
      <c r="E26" s="49" t="s">
        <v>203</v>
      </c>
      <c r="F26" s="83" t="s">
        <v>202</v>
      </c>
      <c r="G26" s="28" t="s">
        <v>60</v>
      </c>
      <c r="H26" s="24" t="s">
        <v>55</v>
      </c>
      <c r="I26" s="24">
        <v>82468</v>
      </c>
      <c r="J26" s="34">
        <f t="shared" si="0"/>
        <v>1145.388888888889</v>
      </c>
      <c r="K26" s="79">
        <v>6.6</v>
      </c>
      <c r="L26" s="35">
        <f t="shared" si="1"/>
        <v>7559.566666666667</v>
      </c>
      <c r="M26" s="24"/>
      <c r="N26" s="24"/>
      <c r="O26" s="24"/>
      <c r="P26" s="26"/>
      <c r="Q26" s="26"/>
      <c r="R26" s="26"/>
      <c r="S26" s="35">
        <f t="shared" si="2"/>
        <v>755.9566666666667</v>
      </c>
      <c r="T26" s="35">
        <f t="shared" si="3"/>
        <v>8315.523333333333</v>
      </c>
    </row>
    <row r="27" spans="1:20" ht="50.25" customHeight="1">
      <c r="A27" s="29">
        <v>4</v>
      </c>
      <c r="B27" s="31"/>
      <c r="C27" s="31" t="s">
        <v>61</v>
      </c>
      <c r="D27" s="29" t="s">
        <v>27</v>
      </c>
      <c r="E27" s="31" t="s">
        <v>62</v>
      </c>
      <c r="F27" s="48" t="s">
        <v>63</v>
      </c>
      <c r="G27" s="33" t="s">
        <v>64</v>
      </c>
      <c r="H27" s="24" t="s">
        <v>55</v>
      </c>
      <c r="I27" s="24">
        <v>85653</v>
      </c>
      <c r="J27" s="34">
        <f t="shared" si="0"/>
        <v>1189.625</v>
      </c>
      <c r="K27" s="79">
        <v>3.4</v>
      </c>
      <c r="L27" s="35">
        <f t="shared" si="1"/>
        <v>4044.725</v>
      </c>
      <c r="M27" s="24"/>
      <c r="N27" s="24"/>
      <c r="O27" s="24"/>
      <c r="P27" s="26"/>
      <c r="Q27" s="26"/>
      <c r="R27" s="26"/>
      <c r="S27" s="35">
        <f t="shared" si="2"/>
        <v>404.4725</v>
      </c>
      <c r="T27" s="35">
        <f t="shared" si="3"/>
        <v>4449.1975</v>
      </c>
    </row>
    <row r="28" spans="1:20" ht="51" customHeight="1">
      <c r="A28" s="29">
        <v>5</v>
      </c>
      <c r="B28" s="26"/>
      <c r="C28" s="26" t="s">
        <v>77</v>
      </c>
      <c r="D28" s="29" t="s">
        <v>27</v>
      </c>
      <c r="E28" s="26" t="s">
        <v>144</v>
      </c>
      <c r="F28" s="26" t="s">
        <v>120</v>
      </c>
      <c r="G28" s="24" t="s">
        <v>121</v>
      </c>
      <c r="H28" s="24" t="s">
        <v>55</v>
      </c>
      <c r="I28" s="24">
        <v>90609</v>
      </c>
      <c r="J28" s="24">
        <f t="shared" si="0"/>
        <v>1258.4583333333333</v>
      </c>
      <c r="K28" s="79">
        <v>3.6</v>
      </c>
      <c r="L28" s="35">
        <f t="shared" si="1"/>
        <v>4530.45</v>
      </c>
      <c r="M28" s="24"/>
      <c r="N28" s="24"/>
      <c r="O28" s="24"/>
      <c r="P28" s="26"/>
      <c r="Q28" s="26"/>
      <c r="R28" s="26"/>
      <c r="S28" s="35">
        <f t="shared" si="2"/>
        <v>453.045</v>
      </c>
      <c r="T28" s="35">
        <f t="shared" si="3"/>
        <v>4983.495</v>
      </c>
    </row>
    <row r="29" spans="1:20" ht="48" customHeight="1">
      <c r="A29" s="29">
        <v>6</v>
      </c>
      <c r="B29" s="26"/>
      <c r="C29" s="26" t="s">
        <v>146</v>
      </c>
      <c r="D29" s="24" t="s">
        <v>27</v>
      </c>
      <c r="E29" s="26" t="s">
        <v>66</v>
      </c>
      <c r="F29" s="26" t="s">
        <v>67</v>
      </c>
      <c r="G29" s="24" t="s">
        <v>68</v>
      </c>
      <c r="H29" s="24" t="s">
        <v>55</v>
      </c>
      <c r="I29" s="24">
        <v>87246</v>
      </c>
      <c r="J29" s="34">
        <f t="shared" si="0"/>
        <v>1211.75</v>
      </c>
      <c r="K29" s="79">
        <f>3.2+4</f>
        <v>7.2</v>
      </c>
      <c r="L29" s="35">
        <f t="shared" si="1"/>
        <v>8724.6</v>
      </c>
      <c r="M29" s="24"/>
      <c r="N29" s="24"/>
      <c r="O29" s="24"/>
      <c r="P29" s="26"/>
      <c r="Q29" s="26"/>
      <c r="R29" s="26"/>
      <c r="S29" s="35">
        <f t="shared" si="2"/>
        <v>872.46</v>
      </c>
      <c r="T29" s="35">
        <f t="shared" si="3"/>
        <v>9597.060000000001</v>
      </c>
    </row>
    <row r="30" spans="1:20" ht="51" customHeight="1">
      <c r="A30" s="29">
        <v>7</v>
      </c>
      <c r="B30" s="26"/>
      <c r="C30" s="76" t="s">
        <v>183</v>
      </c>
      <c r="D30" s="24" t="s">
        <v>27</v>
      </c>
      <c r="E30" s="29" t="s">
        <v>147</v>
      </c>
      <c r="F30" s="29" t="s">
        <v>148</v>
      </c>
      <c r="G30" s="24" t="s">
        <v>149</v>
      </c>
      <c r="H30" s="24" t="s">
        <v>55</v>
      </c>
      <c r="I30" s="24">
        <v>82468</v>
      </c>
      <c r="J30" s="34">
        <f t="shared" si="0"/>
        <v>1145.388888888889</v>
      </c>
      <c r="K30" s="79">
        <f>8.8+30.8</f>
        <v>39.6</v>
      </c>
      <c r="L30" s="35">
        <f t="shared" si="1"/>
        <v>45357.4</v>
      </c>
      <c r="M30" s="24"/>
      <c r="N30" s="24">
        <v>4424</v>
      </c>
      <c r="O30" s="24"/>
      <c r="P30" s="26"/>
      <c r="Q30" s="26"/>
      <c r="R30" s="26"/>
      <c r="S30" s="35">
        <f t="shared" si="2"/>
        <v>4535.740000000001</v>
      </c>
      <c r="T30" s="35">
        <f t="shared" si="3"/>
        <v>54317.14</v>
      </c>
    </row>
    <row r="31" spans="1:20" ht="63">
      <c r="A31" s="29">
        <v>8</v>
      </c>
      <c r="B31" s="26"/>
      <c r="C31" s="26" t="s">
        <v>150</v>
      </c>
      <c r="D31" s="24" t="s">
        <v>27</v>
      </c>
      <c r="E31" s="26" t="s">
        <v>85</v>
      </c>
      <c r="F31" s="26" t="s">
        <v>86</v>
      </c>
      <c r="G31" s="24" t="s">
        <v>87</v>
      </c>
      <c r="H31" s="24" t="s">
        <v>55</v>
      </c>
      <c r="I31" s="24">
        <v>90609</v>
      </c>
      <c r="J31" s="34">
        <f t="shared" si="0"/>
        <v>1258.4583333333333</v>
      </c>
      <c r="K31" s="79">
        <v>3.6</v>
      </c>
      <c r="L31" s="35">
        <f t="shared" si="1"/>
        <v>4530.45</v>
      </c>
      <c r="M31" s="24"/>
      <c r="N31" s="24"/>
      <c r="O31" s="24"/>
      <c r="P31" s="26"/>
      <c r="Q31" s="26"/>
      <c r="R31" s="26"/>
      <c r="S31" s="35">
        <f t="shared" si="2"/>
        <v>453.045</v>
      </c>
      <c r="T31" s="35">
        <f t="shared" si="3"/>
        <v>4983.495</v>
      </c>
    </row>
    <row r="32" spans="1:20" ht="54" customHeight="1">
      <c r="A32" s="29">
        <v>9</v>
      </c>
      <c r="B32" s="26"/>
      <c r="C32" s="26" t="s">
        <v>88</v>
      </c>
      <c r="D32" s="26" t="s">
        <v>27</v>
      </c>
      <c r="E32" s="26" t="s">
        <v>89</v>
      </c>
      <c r="F32" s="26" t="s">
        <v>90</v>
      </c>
      <c r="G32" s="24" t="s">
        <v>91</v>
      </c>
      <c r="H32" s="24" t="s">
        <v>55</v>
      </c>
      <c r="I32" s="24">
        <v>89016</v>
      </c>
      <c r="J32" s="34">
        <f t="shared" si="0"/>
        <v>1236.3333333333333</v>
      </c>
      <c r="K32" s="79">
        <v>7.2</v>
      </c>
      <c r="L32" s="35">
        <f t="shared" si="1"/>
        <v>8901.6</v>
      </c>
      <c r="M32" s="24"/>
      <c r="N32" s="24"/>
      <c r="O32" s="24"/>
      <c r="P32" s="26">
        <v>20</v>
      </c>
      <c r="Q32" s="26">
        <v>7.2</v>
      </c>
      <c r="R32" s="26">
        <v>354</v>
      </c>
      <c r="S32" s="35">
        <f t="shared" si="2"/>
        <v>890.1600000000001</v>
      </c>
      <c r="T32" s="35">
        <f t="shared" si="3"/>
        <v>10145.76</v>
      </c>
    </row>
    <row r="33" spans="1:20" ht="50.25" customHeight="1">
      <c r="A33" s="29">
        <v>10</v>
      </c>
      <c r="B33" s="26"/>
      <c r="C33" s="26" t="s">
        <v>88</v>
      </c>
      <c r="D33" s="26" t="s">
        <v>27</v>
      </c>
      <c r="E33" s="26" t="s">
        <v>185</v>
      </c>
      <c r="F33" s="26" t="s">
        <v>93</v>
      </c>
      <c r="G33" s="24" t="s">
        <v>94</v>
      </c>
      <c r="H33" s="24" t="s">
        <v>55</v>
      </c>
      <c r="I33" s="24">
        <v>77867</v>
      </c>
      <c r="J33" s="34">
        <f t="shared" si="0"/>
        <v>1081.486111111111</v>
      </c>
      <c r="K33" s="79">
        <v>7.2</v>
      </c>
      <c r="L33" s="35">
        <f t="shared" si="1"/>
        <v>7786.7</v>
      </c>
      <c r="M33" s="24"/>
      <c r="N33" s="24"/>
      <c r="O33" s="24"/>
      <c r="P33" s="26">
        <v>20</v>
      </c>
      <c r="Q33" s="26">
        <v>7.2</v>
      </c>
      <c r="R33" s="26">
        <v>354</v>
      </c>
      <c r="S33" s="35">
        <f t="shared" si="2"/>
        <v>778.6700000000001</v>
      </c>
      <c r="T33" s="35">
        <f t="shared" si="3"/>
        <v>8919.369999999999</v>
      </c>
    </row>
    <row r="34" spans="1:20" ht="48" customHeight="1">
      <c r="A34" s="29">
        <v>11</v>
      </c>
      <c r="B34" s="26"/>
      <c r="C34" s="29" t="s">
        <v>199</v>
      </c>
      <c r="D34" s="26" t="s">
        <v>27</v>
      </c>
      <c r="E34" s="26" t="s">
        <v>216</v>
      </c>
      <c r="F34" s="26" t="s">
        <v>217</v>
      </c>
      <c r="G34" s="24" t="s">
        <v>79</v>
      </c>
      <c r="H34" s="24" t="s">
        <v>55</v>
      </c>
      <c r="I34" s="24">
        <v>77867</v>
      </c>
      <c r="J34" s="34">
        <f t="shared" si="0"/>
        <v>1081.486111111111</v>
      </c>
      <c r="K34" s="25"/>
      <c r="L34" s="35">
        <f t="shared" si="1"/>
        <v>0</v>
      </c>
      <c r="M34" s="24"/>
      <c r="N34" s="24">
        <v>4424</v>
      </c>
      <c r="O34" s="24"/>
      <c r="P34" s="26"/>
      <c r="Q34" s="26"/>
      <c r="R34" s="26"/>
      <c r="S34" s="35">
        <f t="shared" si="2"/>
        <v>0</v>
      </c>
      <c r="T34" s="35">
        <f t="shared" si="3"/>
        <v>4424</v>
      </c>
    </row>
    <row r="35" spans="1:20" ht="67.5" customHeight="1">
      <c r="A35" s="29">
        <v>12</v>
      </c>
      <c r="B35" s="30"/>
      <c r="C35" s="26" t="s">
        <v>122</v>
      </c>
      <c r="D35" s="29" t="s">
        <v>27</v>
      </c>
      <c r="E35" s="31" t="s">
        <v>123</v>
      </c>
      <c r="F35" s="38" t="s">
        <v>124</v>
      </c>
      <c r="G35" s="33" t="s">
        <v>125</v>
      </c>
      <c r="H35" s="24" t="s">
        <v>55</v>
      </c>
      <c r="I35" s="24">
        <v>89016</v>
      </c>
      <c r="J35" s="24">
        <f t="shared" si="0"/>
        <v>1236.3333333333333</v>
      </c>
      <c r="K35" s="25">
        <v>3.6</v>
      </c>
      <c r="L35" s="35">
        <f t="shared" si="1"/>
        <v>4450.8</v>
      </c>
      <c r="M35" s="24"/>
      <c r="N35" s="24"/>
      <c r="O35" s="24"/>
      <c r="P35" s="26"/>
      <c r="Q35" s="26"/>
      <c r="R35" s="26"/>
      <c r="S35" s="35">
        <f t="shared" si="2"/>
        <v>445.08000000000004</v>
      </c>
      <c r="T35" s="35">
        <f t="shared" si="3"/>
        <v>4895.88</v>
      </c>
    </row>
    <row r="36" spans="1:20" ht="54" customHeight="1">
      <c r="A36" s="29">
        <v>13</v>
      </c>
      <c r="B36" s="26"/>
      <c r="C36" s="26" t="s">
        <v>99</v>
      </c>
      <c r="D36" s="26" t="s">
        <v>27</v>
      </c>
      <c r="E36" s="37" t="s">
        <v>100</v>
      </c>
      <c r="F36" s="38" t="s">
        <v>101</v>
      </c>
      <c r="G36" s="33" t="s">
        <v>87</v>
      </c>
      <c r="H36" s="24" t="s">
        <v>55</v>
      </c>
      <c r="I36" s="51">
        <v>90609</v>
      </c>
      <c r="J36" s="34">
        <f t="shared" si="0"/>
        <v>1258.4583333333333</v>
      </c>
      <c r="K36" s="79">
        <v>6.8</v>
      </c>
      <c r="L36" s="35">
        <f t="shared" si="1"/>
        <v>8557.516666666666</v>
      </c>
      <c r="M36" s="24"/>
      <c r="N36" s="24"/>
      <c r="O36" s="24"/>
      <c r="P36" s="26">
        <v>25</v>
      </c>
      <c r="Q36" s="26">
        <v>6.8</v>
      </c>
      <c r="R36" s="26">
        <v>418</v>
      </c>
      <c r="S36" s="35">
        <f t="shared" si="2"/>
        <v>855.7516666666667</v>
      </c>
      <c r="T36" s="35">
        <f t="shared" si="3"/>
        <v>9831.268333333333</v>
      </c>
    </row>
    <row r="37" spans="1:20" ht="49.5" customHeight="1">
      <c r="A37" s="29">
        <v>14</v>
      </c>
      <c r="B37" s="26"/>
      <c r="C37" s="26" t="s">
        <v>99</v>
      </c>
      <c r="D37" s="26" t="s">
        <v>27</v>
      </c>
      <c r="E37" s="77" t="s">
        <v>102</v>
      </c>
      <c r="F37" s="77" t="s">
        <v>103</v>
      </c>
      <c r="G37" s="66" t="s">
        <v>79</v>
      </c>
      <c r="H37" s="66" t="s">
        <v>55</v>
      </c>
      <c r="I37" s="51">
        <v>77869</v>
      </c>
      <c r="J37" s="34">
        <f t="shared" si="0"/>
        <v>1081.513888888889</v>
      </c>
      <c r="K37" s="79">
        <v>6.8</v>
      </c>
      <c r="L37" s="35">
        <f t="shared" si="1"/>
        <v>7354.294444444445</v>
      </c>
      <c r="M37" s="24"/>
      <c r="N37" s="24"/>
      <c r="O37" s="24"/>
      <c r="P37" s="26">
        <v>25</v>
      </c>
      <c r="Q37" s="26">
        <v>6.8</v>
      </c>
      <c r="R37" s="26">
        <v>418</v>
      </c>
      <c r="S37" s="35">
        <f t="shared" si="2"/>
        <v>735.4294444444445</v>
      </c>
      <c r="T37" s="35">
        <f t="shared" si="3"/>
        <v>8507.72388888889</v>
      </c>
    </row>
    <row r="38" spans="1:20" ht="55.5" customHeight="1">
      <c r="A38" s="29">
        <v>15</v>
      </c>
      <c r="B38" s="42"/>
      <c r="C38" s="28" t="s">
        <v>104</v>
      </c>
      <c r="D38" s="28" t="s">
        <v>27</v>
      </c>
      <c r="E38" s="27" t="s">
        <v>105</v>
      </c>
      <c r="F38" s="27" t="s">
        <v>106</v>
      </c>
      <c r="G38" s="28" t="s">
        <v>107</v>
      </c>
      <c r="H38" s="24" t="s">
        <v>55</v>
      </c>
      <c r="I38" s="24">
        <v>87246</v>
      </c>
      <c r="J38" s="34">
        <f t="shared" si="0"/>
        <v>1211.75</v>
      </c>
      <c r="K38" s="79">
        <v>9.2</v>
      </c>
      <c r="L38" s="35">
        <f t="shared" si="1"/>
        <v>11148.099999999999</v>
      </c>
      <c r="M38" s="24">
        <v>4424</v>
      </c>
      <c r="N38" s="24"/>
      <c r="O38" s="24"/>
      <c r="P38" s="26"/>
      <c r="Q38" s="26"/>
      <c r="R38" s="26"/>
      <c r="S38" s="35">
        <f t="shared" si="2"/>
        <v>1114.81</v>
      </c>
      <c r="T38" s="35">
        <f t="shared" si="3"/>
        <v>16686.909999999996</v>
      </c>
    </row>
    <row r="39" spans="1:20" ht="55.5" customHeight="1">
      <c r="A39" s="29">
        <v>16</v>
      </c>
      <c r="B39" s="26"/>
      <c r="C39" s="29" t="s">
        <v>199</v>
      </c>
      <c r="D39" s="29" t="s">
        <v>27</v>
      </c>
      <c r="E39" s="29" t="s">
        <v>218</v>
      </c>
      <c r="F39" s="29" t="s">
        <v>219</v>
      </c>
      <c r="G39" s="24" t="s">
        <v>220</v>
      </c>
      <c r="H39" s="24" t="s">
        <v>55</v>
      </c>
      <c r="I39" s="24">
        <v>77867</v>
      </c>
      <c r="J39" s="24">
        <f t="shared" si="0"/>
        <v>1081.486111111111</v>
      </c>
      <c r="K39" s="25">
        <v>0</v>
      </c>
      <c r="L39" s="35">
        <v>0</v>
      </c>
      <c r="M39" s="35">
        <v>4424</v>
      </c>
      <c r="N39" s="35"/>
      <c r="O39" s="35"/>
      <c r="P39" s="35"/>
      <c r="Q39" s="74"/>
      <c r="R39" s="35"/>
      <c r="S39" s="35">
        <f t="shared" si="2"/>
        <v>0</v>
      </c>
      <c r="T39" s="35">
        <f t="shared" si="3"/>
        <v>4424</v>
      </c>
    </row>
    <row r="40" spans="1:20" ht="94.5">
      <c r="A40" s="29">
        <v>17</v>
      </c>
      <c r="B40" s="26"/>
      <c r="C40" s="26" t="s">
        <v>186</v>
      </c>
      <c r="D40" s="29" t="s">
        <v>27</v>
      </c>
      <c r="E40" s="31" t="s">
        <v>151</v>
      </c>
      <c r="F40" s="61" t="s">
        <v>152</v>
      </c>
      <c r="G40" s="33" t="s">
        <v>153</v>
      </c>
      <c r="H40" s="51" t="s">
        <v>55</v>
      </c>
      <c r="I40" s="51">
        <v>90609</v>
      </c>
      <c r="J40" s="34">
        <f t="shared" si="0"/>
        <v>1258.4583333333333</v>
      </c>
      <c r="K40" s="25">
        <f>42.6+29.4</f>
        <v>72</v>
      </c>
      <c r="L40" s="35">
        <f t="shared" si="1"/>
        <v>90609</v>
      </c>
      <c r="M40" s="24"/>
      <c r="N40" s="24"/>
      <c r="O40" s="24"/>
      <c r="P40" s="26"/>
      <c r="Q40" s="26"/>
      <c r="R40" s="26"/>
      <c r="S40" s="35">
        <f t="shared" si="2"/>
        <v>9060.9</v>
      </c>
      <c r="T40" s="35">
        <f t="shared" si="3"/>
        <v>99669.9</v>
      </c>
    </row>
    <row r="41" spans="1:20" ht="21" customHeight="1">
      <c r="A41" s="29">
        <v>18</v>
      </c>
      <c r="B41" s="26" t="s">
        <v>143</v>
      </c>
      <c r="C41" s="26" t="s">
        <v>37</v>
      </c>
      <c r="D41" s="29"/>
      <c r="E41" s="26"/>
      <c r="F41" s="32"/>
      <c r="G41" s="52" t="s">
        <v>116</v>
      </c>
      <c r="H41" s="24" t="s">
        <v>55</v>
      </c>
      <c r="I41" s="24">
        <v>85653</v>
      </c>
      <c r="J41" s="34">
        <f t="shared" si="0"/>
        <v>1189.625</v>
      </c>
      <c r="K41" s="25">
        <f>7.6+8.8</f>
        <v>16.4</v>
      </c>
      <c r="L41" s="35">
        <f t="shared" si="1"/>
        <v>19509.85</v>
      </c>
      <c r="M41" s="24"/>
      <c r="N41" s="24"/>
      <c r="O41" s="24"/>
      <c r="P41" s="24"/>
      <c r="Q41" s="24"/>
      <c r="R41" s="35"/>
      <c r="S41" s="35">
        <f t="shared" si="2"/>
        <v>1950.985</v>
      </c>
      <c r="T41" s="35">
        <f t="shared" si="3"/>
        <v>21460.835</v>
      </c>
    </row>
    <row r="42" spans="1:20" ht="21" customHeight="1">
      <c r="A42" s="29">
        <v>19</v>
      </c>
      <c r="B42" s="26" t="s">
        <v>143</v>
      </c>
      <c r="C42" s="31" t="s">
        <v>38</v>
      </c>
      <c r="D42" s="29"/>
      <c r="E42" s="31"/>
      <c r="F42" s="32"/>
      <c r="G42" s="52" t="s">
        <v>116</v>
      </c>
      <c r="H42" s="24" t="s">
        <v>55</v>
      </c>
      <c r="I42" s="24">
        <v>85653</v>
      </c>
      <c r="J42" s="34">
        <f>I42/72</f>
        <v>1189.625</v>
      </c>
      <c r="K42" s="25">
        <v>3.6</v>
      </c>
      <c r="L42" s="35">
        <f t="shared" si="1"/>
        <v>4282.650000000001</v>
      </c>
      <c r="M42" s="24"/>
      <c r="N42" s="24"/>
      <c r="O42" s="24"/>
      <c r="P42" s="24"/>
      <c r="Q42" s="24"/>
      <c r="R42" s="35"/>
      <c r="S42" s="35">
        <f t="shared" si="2"/>
        <v>428.2650000000001</v>
      </c>
      <c r="T42" s="35">
        <f t="shared" si="3"/>
        <v>4710.915000000001</v>
      </c>
    </row>
    <row r="43" spans="1:20" ht="21.75" customHeight="1">
      <c r="A43" s="29">
        <v>20</v>
      </c>
      <c r="B43" s="26" t="s">
        <v>184</v>
      </c>
      <c r="C43" s="26" t="s">
        <v>197</v>
      </c>
      <c r="D43" s="29"/>
      <c r="E43" s="31"/>
      <c r="F43" s="32"/>
      <c r="G43" s="52" t="s">
        <v>154</v>
      </c>
      <c r="H43" s="24" t="s">
        <v>55</v>
      </c>
      <c r="I43" s="24">
        <v>85653</v>
      </c>
      <c r="J43" s="34">
        <f t="shared" si="0"/>
        <v>1189.625</v>
      </c>
      <c r="K43" s="25">
        <f>3+2.8</f>
        <v>5.8</v>
      </c>
      <c r="L43" s="35">
        <f t="shared" si="1"/>
        <v>6899.825</v>
      </c>
      <c r="M43" s="24"/>
      <c r="N43" s="24"/>
      <c r="O43" s="24"/>
      <c r="P43" s="24"/>
      <c r="Q43" s="24"/>
      <c r="R43" s="35"/>
      <c r="S43" s="35">
        <f t="shared" si="2"/>
        <v>689.9825000000001</v>
      </c>
      <c r="T43" s="35">
        <f t="shared" si="3"/>
        <v>7589.8075</v>
      </c>
    </row>
    <row r="44" spans="1:20" ht="15.75">
      <c r="A44" s="24"/>
      <c r="B44" s="43" t="s">
        <v>50</v>
      </c>
      <c r="C44" s="44"/>
      <c r="D44" s="44"/>
      <c r="E44" s="44"/>
      <c r="F44" s="45"/>
      <c r="G44" s="44"/>
      <c r="H44" s="44"/>
      <c r="I44" s="44"/>
      <c r="J44" s="46"/>
      <c r="K44" s="47">
        <f>SUM(K24:K43)</f>
        <v>215.4</v>
      </c>
      <c r="L44" s="56">
        <f aca="true" t="shared" si="4" ref="L44:T44">SUM(L24:L43)</f>
        <v>259625.20555555556</v>
      </c>
      <c r="M44" s="56">
        <f t="shared" si="4"/>
        <v>8848</v>
      </c>
      <c r="N44" s="56">
        <f t="shared" si="4"/>
        <v>8848</v>
      </c>
      <c r="O44" s="56">
        <f t="shared" si="4"/>
        <v>0</v>
      </c>
      <c r="P44" s="56"/>
      <c r="Q44" s="56"/>
      <c r="R44" s="56">
        <f t="shared" si="4"/>
        <v>1544</v>
      </c>
      <c r="S44" s="56">
        <f t="shared" si="4"/>
        <v>25962.52055555556</v>
      </c>
      <c r="T44" s="56">
        <f t="shared" si="4"/>
        <v>304827.7261111111</v>
      </c>
    </row>
    <row r="45" spans="1:2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15"/>
      <c r="L45" s="4"/>
      <c r="M45" s="4"/>
      <c r="N45" s="4"/>
      <c r="O45" s="4"/>
      <c r="P45" s="4"/>
      <c r="Q45" s="4"/>
      <c r="R45" s="4"/>
      <c r="S45" s="2"/>
      <c r="T45" s="2"/>
    </row>
    <row r="46" spans="1:20" ht="12.75">
      <c r="A46" s="4"/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"/>
      <c r="S46" s="2"/>
      <c r="T46" s="2"/>
    </row>
    <row r="47" spans="1:20" ht="21.75" customHeight="1">
      <c r="A47" s="4"/>
      <c r="B47" s="21" t="s">
        <v>130</v>
      </c>
      <c r="C47" s="122" t="s">
        <v>131</v>
      </c>
      <c r="D47" s="122"/>
      <c r="E47" s="21"/>
      <c r="F47" s="21" t="s">
        <v>132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"/>
      <c r="S47" s="2"/>
      <c r="T47" s="2"/>
    </row>
    <row r="48" spans="1:20" ht="12.75">
      <c r="A48" s="4"/>
      <c r="B48" s="21"/>
      <c r="C48" s="122" t="s">
        <v>133</v>
      </c>
      <c r="D48" s="122"/>
      <c r="E48" s="21"/>
      <c r="F48" s="21" t="s">
        <v>134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"/>
      <c r="S48" s="2"/>
      <c r="T48" s="2"/>
    </row>
    <row r="49" spans="1:20" ht="12.75">
      <c r="A49" s="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6"/>
      <c r="S49" s="2"/>
      <c r="T49" s="2"/>
    </row>
    <row r="50" spans="1:20" ht="12.75">
      <c r="A50" s="2"/>
      <c r="B50" s="3"/>
      <c r="C50" s="3"/>
      <c r="D50" s="3"/>
      <c r="E50" s="3"/>
      <c r="F50" s="3"/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3"/>
      <c r="C51" s="3"/>
      <c r="D51" s="3"/>
      <c r="E51" s="3"/>
      <c r="F51" s="3"/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3"/>
      <c r="C52" s="3"/>
      <c r="D52" s="3"/>
      <c r="E52" s="3"/>
      <c r="F52" s="3"/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5"/>
      <c r="C53" s="2"/>
      <c r="D53" s="2"/>
      <c r="E53" s="2"/>
      <c r="F53" s="2"/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16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16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16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1"/>
      <c r="B72" s="1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  <c r="S80" s="1"/>
      <c r="T80" s="1"/>
    </row>
  </sheetData>
  <sheetProtection/>
  <mergeCells count="24">
    <mergeCell ref="C47:D47"/>
    <mergeCell ref="C48:D48"/>
    <mergeCell ref="S21:S23"/>
    <mergeCell ref="T21:T23"/>
    <mergeCell ref="M22:M23"/>
    <mergeCell ref="N22:N23"/>
    <mergeCell ref="O22:O23"/>
    <mergeCell ref="P22:R22"/>
    <mergeCell ref="H21:H23"/>
    <mergeCell ref="I21:I23"/>
    <mergeCell ref="J21:J23"/>
    <mergeCell ref="K21:K23"/>
    <mergeCell ref="L21:L23"/>
    <mergeCell ref="M21:R21"/>
    <mergeCell ref="F3:J3"/>
    <mergeCell ref="C5:O5"/>
    <mergeCell ref="C6:O6"/>
    <mergeCell ref="G21:G23"/>
    <mergeCell ref="A21:A23"/>
    <mergeCell ref="B21:B23"/>
    <mergeCell ref="C21:C23"/>
    <mergeCell ref="D21:D23"/>
    <mergeCell ref="E21:E23"/>
    <mergeCell ref="F21:F23"/>
  </mergeCells>
  <printOptions/>
  <pageMargins left="0.15748031496062992" right="0.1968503937007874" top="0.7480314960629921" bottom="0.15748031496062992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A80"/>
  <sheetViews>
    <sheetView view="pageBreakPreview" zoomScale="98" zoomScaleNormal="86" zoomScaleSheetLayoutView="98" zoomScalePageLayoutView="50" workbookViewId="0" topLeftCell="A13">
      <selection activeCell="B25" sqref="B25:B41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18.87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6.875" style="0" customWidth="1"/>
    <col min="14" max="14" width="7.875" style="0" customWidth="1"/>
    <col min="15" max="15" width="10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46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33</v>
      </c>
      <c r="O2" s="7"/>
      <c r="P2" s="7"/>
      <c r="Q2" s="7"/>
      <c r="R2" s="7"/>
      <c r="S2" s="8"/>
      <c r="T2" s="8"/>
    </row>
    <row r="3" spans="1:53" ht="15">
      <c r="A3" s="7" t="s">
        <v>238</v>
      </c>
      <c r="B3" s="8"/>
      <c r="C3" s="7"/>
      <c r="D3" s="7"/>
      <c r="E3" s="8"/>
      <c r="F3" s="8"/>
      <c r="G3" s="78"/>
      <c r="H3" s="8"/>
      <c r="I3" s="8"/>
      <c r="J3" s="8"/>
      <c r="K3" s="14"/>
      <c r="L3" s="8"/>
      <c r="M3" s="8"/>
      <c r="N3" s="7" t="s">
        <v>238</v>
      </c>
      <c r="O3" s="7"/>
      <c r="P3" s="7"/>
      <c r="Q3" s="7"/>
      <c r="R3" s="7"/>
      <c r="S3" s="8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20" ht="15">
      <c r="A4" s="7"/>
      <c r="B4" s="8"/>
      <c r="C4" s="7"/>
      <c r="D4" s="7"/>
      <c r="E4" s="8"/>
      <c r="F4" s="120" t="s">
        <v>135</v>
      </c>
      <c r="G4" s="120"/>
      <c r="H4" s="120"/>
      <c r="I4" s="120"/>
      <c r="J4" s="120"/>
      <c r="K4" s="14"/>
      <c r="L4" s="8"/>
      <c r="M4" s="8"/>
      <c r="N4" s="7"/>
      <c r="O4" s="7"/>
      <c r="P4" s="7"/>
      <c r="Q4" s="7"/>
      <c r="R4" s="7"/>
      <c r="S4" s="8"/>
      <c r="T4" s="8"/>
    </row>
    <row r="5" spans="1:20" ht="15">
      <c r="A5" s="7" t="s">
        <v>47</v>
      </c>
      <c r="B5" s="8"/>
      <c r="C5" s="7"/>
      <c r="D5" s="7"/>
      <c r="E5" s="8"/>
      <c r="F5" s="8"/>
      <c r="G5" s="8"/>
      <c r="H5" s="8"/>
      <c r="I5" s="8"/>
      <c r="J5" s="8"/>
      <c r="K5" s="14"/>
      <c r="L5" s="8"/>
      <c r="M5" s="8"/>
      <c r="N5" s="7" t="s">
        <v>48</v>
      </c>
      <c r="O5" s="7"/>
      <c r="P5" s="7"/>
      <c r="Q5" s="7"/>
      <c r="R5" s="7"/>
      <c r="S5" s="8"/>
      <c r="T5" s="8"/>
    </row>
    <row r="6" spans="1:20" ht="15">
      <c r="A6" s="7"/>
      <c r="B6" s="8"/>
      <c r="C6" s="121" t="s">
        <v>30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"/>
      <c r="Q6" s="8"/>
      <c r="R6" s="8"/>
      <c r="S6" s="8"/>
      <c r="T6" s="8"/>
    </row>
    <row r="7" spans="1:20" ht="15">
      <c r="A7" s="8"/>
      <c r="B7" s="8"/>
      <c r="C7" s="121" t="s">
        <v>49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  <c r="Q7" s="8"/>
      <c r="R7" s="8"/>
      <c r="S7" s="8"/>
      <c r="T7" s="8"/>
    </row>
    <row r="8" spans="1:20" ht="15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9"/>
      <c r="H10" s="9"/>
      <c r="I10" s="9"/>
      <c r="J10" s="9"/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14"/>
      <c r="L12" s="8"/>
      <c r="M12" s="8"/>
      <c r="N12" s="8"/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4</v>
      </c>
      <c r="K13" s="14"/>
      <c r="L13" s="8"/>
      <c r="M13" s="8"/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35</v>
      </c>
      <c r="K14" s="14"/>
      <c r="L14" s="8"/>
      <c r="M14" s="8"/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5</v>
      </c>
      <c r="K15" s="14"/>
      <c r="L15" s="8"/>
      <c r="M15" s="8" t="s">
        <v>39</v>
      </c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3</v>
      </c>
      <c r="K16" s="14"/>
      <c r="L16" s="8"/>
      <c r="M16" s="8">
        <v>1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 t="s">
        <v>6</v>
      </c>
      <c r="K17" s="14"/>
      <c r="L17" s="8"/>
      <c r="M17" s="8">
        <v>25</v>
      </c>
      <c r="O17" s="8"/>
      <c r="P17" s="8"/>
      <c r="Q17" s="8"/>
      <c r="R17" s="8"/>
      <c r="S17" s="8"/>
      <c r="T17" s="8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 t="s">
        <v>1</v>
      </c>
      <c r="K18" s="14"/>
      <c r="L18" s="8"/>
      <c r="M18" s="8">
        <v>25</v>
      </c>
      <c r="O18" s="8"/>
      <c r="P18" s="8"/>
      <c r="Q18" s="8"/>
      <c r="R18" s="8"/>
      <c r="S18" s="8"/>
      <c r="T18" s="8"/>
    </row>
    <row r="19" spans="1:20" ht="15">
      <c r="A19" s="8"/>
      <c r="B19" s="8"/>
      <c r="C19" s="8"/>
      <c r="D19" s="8"/>
      <c r="E19" s="8"/>
      <c r="F19" s="8"/>
      <c r="G19" s="8"/>
      <c r="H19" s="8"/>
      <c r="I19" s="8"/>
      <c r="J19" s="8" t="s">
        <v>2</v>
      </c>
      <c r="K19" s="14"/>
      <c r="L19" s="8"/>
      <c r="M19" s="8"/>
      <c r="O19" s="8"/>
      <c r="P19" s="8"/>
      <c r="Q19" s="8"/>
      <c r="R19" s="8"/>
      <c r="S19" s="8"/>
      <c r="T19" s="8"/>
    </row>
    <row r="20" spans="1:20" ht="15">
      <c r="A20" s="8"/>
      <c r="B20" s="8"/>
      <c r="C20" s="8"/>
      <c r="D20" s="8"/>
      <c r="E20" s="8"/>
      <c r="F20" s="8"/>
      <c r="G20" s="8"/>
      <c r="H20" s="8"/>
      <c r="I20" s="8"/>
      <c r="J20" s="8" t="s">
        <v>7</v>
      </c>
      <c r="K20" s="14"/>
      <c r="L20" s="8"/>
      <c r="M20" s="13">
        <v>183.8</v>
      </c>
      <c r="O20" s="8"/>
      <c r="P20" s="8"/>
      <c r="Q20" s="8"/>
      <c r="R20" s="8"/>
      <c r="S20" s="8"/>
      <c r="T20" s="8"/>
    </row>
    <row r="21" spans="1:2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14"/>
      <c r="L21" s="8"/>
      <c r="M21" s="8"/>
      <c r="N21" s="8"/>
      <c r="O21" s="8"/>
      <c r="P21" s="8"/>
      <c r="Q21" s="8"/>
      <c r="R21" s="8"/>
      <c r="S21" s="8"/>
      <c r="T21" s="8"/>
    </row>
    <row r="22" spans="1:20" ht="21.75" customHeight="1">
      <c r="A22" s="119" t="s">
        <v>0</v>
      </c>
      <c r="B22" s="119" t="s">
        <v>8</v>
      </c>
      <c r="C22" s="119" t="s">
        <v>9</v>
      </c>
      <c r="D22" s="119" t="s">
        <v>10</v>
      </c>
      <c r="E22" s="119" t="s">
        <v>16</v>
      </c>
      <c r="F22" s="119" t="s">
        <v>11</v>
      </c>
      <c r="G22" s="119" t="s">
        <v>12</v>
      </c>
      <c r="H22" s="119" t="s">
        <v>21</v>
      </c>
      <c r="I22" s="119" t="s">
        <v>22</v>
      </c>
      <c r="J22" s="119" t="s">
        <v>28</v>
      </c>
      <c r="K22" s="125" t="s">
        <v>13</v>
      </c>
      <c r="L22" s="119" t="s">
        <v>23</v>
      </c>
      <c r="M22" s="119" t="s">
        <v>14</v>
      </c>
      <c r="N22" s="119"/>
      <c r="O22" s="119"/>
      <c r="P22" s="119"/>
      <c r="Q22" s="119"/>
      <c r="R22" s="119"/>
      <c r="S22" s="116" t="s">
        <v>56</v>
      </c>
      <c r="T22" s="116" t="s">
        <v>19</v>
      </c>
    </row>
    <row r="23" spans="1:20" ht="45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25"/>
      <c r="L23" s="119"/>
      <c r="M23" s="119" t="s">
        <v>17</v>
      </c>
      <c r="N23" s="119" t="s">
        <v>18</v>
      </c>
      <c r="O23" s="119" t="s">
        <v>24</v>
      </c>
      <c r="P23" s="119" t="s">
        <v>20</v>
      </c>
      <c r="Q23" s="119"/>
      <c r="R23" s="119"/>
      <c r="S23" s="117"/>
      <c r="T23" s="117"/>
    </row>
    <row r="24" spans="1:20" ht="30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25"/>
      <c r="L24" s="119"/>
      <c r="M24" s="119"/>
      <c r="N24" s="119"/>
      <c r="O24" s="119"/>
      <c r="P24" s="26" t="s">
        <v>25</v>
      </c>
      <c r="Q24" s="26" t="s">
        <v>32</v>
      </c>
      <c r="R24" s="26" t="s">
        <v>26</v>
      </c>
      <c r="S24" s="118"/>
      <c r="T24" s="118"/>
    </row>
    <row r="25" spans="1:20" ht="70.5" customHeight="1">
      <c r="A25" s="26">
        <v>1</v>
      </c>
      <c r="B25" s="26"/>
      <c r="C25" s="26" t="s">
        <v>51</v>
      </c>
      <c r="D25" s="26" t="s">
        <v>27</v>
      </c>
      <c r="E25" s="26" t="s">
        <v>52</v>
      </c>
      <c r="F25" s="26" t="s">
        <v>53</v>
      </c>
      <c r="G25" s="87" t="s">
        <v>54</v>
      </c>
      <c r="H25" s="87" t="s">
        <v>55</v>
      </c>
      <c r="I25" s="87">
        <v>93971</v>
      </c>
      <c r="J25" s="63">
        <f>I25/72</f>
        <v>1305.1527777777778</v>
      </c>
      <c r="K25" s="89">
        <v>10</v>
      </c>
      <c r="L25" s="113">
        <f>J25*K25</f>
        <v>13051.527777777777</v>
      </c>
      <c r="M25" s="90"/>
      <c r="N25" s="90"/>
      <c r="O25" s="90"/>
      <c r="P25" s="91"/>
      <c r="Q25" s="91"/>
      <c r="R25" s="91"/>
      <c r="S25" s="35">
        <f>L25*10%</f>
        <v>1305.1527777777778</v>
      </c>
      <c r="T25" s="35">
        <f>S25+R25+O25+N25+M25+L25</f>
        <v>14356.680555555555</v>
      </c>
    </row>
    <row r="26" spans="1:20" ht="36.75" customHeight="1">
      <c r="A26" s="26">
        <v>2</v>
      </c>
      <c r="B26" s="26"/>
      <c r="C26" s="26" t="s">
        <v>57</v>
      </c>
      <c r="D26" s="28" t="s">
        <v>27</v>
      </c>
      <c r="E26" s="27" t="s">
        <v>58</v>
      </c>
      <c r="F26" s="41" t="s">
        <v>59</v>
      </c>
      <c r="G26" s="85" t="s">
        <v>60</v>
      </c>
      <c r="H26" s="87" t="s">
        <v>55</v>
      </c>
      <c r="I26" s="87">
        <v>82468</v>
      </c>
      <c r="J26" s="63">
        <f aca="true" t="shared" si="0" ref="J26:J43">I26/72</f>
        <v>1145.388888888889</v>
      </c>
      <c r="K26" s="89">
        <f>5.8+2</f>
        <v>7.8</v>
      </c>
      <c r="L26" s="113">
        <f aca="true" t="shared" si="1" ref="L26:L43">J26*K26</f>
        <v>8934.033333333333</v>
      </c>
      <c r="M26" s="90"/>
      <c r="N26" s="90"/>
      <c r="O26" s="90"/>
      <c r="P26" s="90"/>
      <c r="Q26" s="90"/>
      <c r="R26" s="90"/>
      <c r="S26" s="35">
        <f aca="true" t="shared" si="2" ref="S26:S43">L26*10%</f>
        <v>893.4033333333333</v>
      </c>
      <c r="T26" s="35">
        <f aca="true" t="shared" si="3" ref="T26:T43">S26+R26+O26+N26+M26+L26</f>
        <v>9827.436666666666</v>
      </c>
    </row>
    <row r="27" spans="1:20" ht="47.25">
      <c r="A27" s="26">
        <v>3</v>
      </c>
      <c r="B27" s="37"/>
      <c r="C27" s="37" t="s">
        <v>61</v>
      </c>
      <c r="D27" s="26" t="s">
        <v>27</v>
      </c>
      <c r="E27" s="37" t="s">
        <v>62</v>
      </c>
      <c r="F27" s="28" t="s">
        <v>63</v>
      </c>
      <c r="G27" s="98" t="s">
        <v>64</v>
      </c>
      <c r="H27" s="87" t="s">
        <v>55</v>
      </c>
      <c r="I27" s="87">
        <v>85653</v>
      </c>
      <c r="J27" s="63">
        <f t="shared" si="0"/>
        <v>1189.625</v>
      </c>
      <c r="K27" s="89">
        <v>3.4</v>
      </c>
      <c r="L27" s="113">
        <f t="shared" si="1"/>
        <v>4044.725</v>
      </c>
      <c r="M27" s="90"/>
      <c r="N27" s="90"/>
      <c r="O27" s="90"/>
      <c r="P27" s="90"/>
      <c r="Q27" s="90"/>
      <c r="R27" s="90"/>
      <c r="S27" s="35">
        <f t="shared" si="2"/>
        <v>404.4725</v>
      </c>
      <c r="T27" s="35">
        <f t="shared" si="3"/>
        <v>4449.1975</v>
      </c>
    </row>
    <row r="28" spans="1:20" ht="51.75" customHeight="1">
      <c r="A28" s="26">
        <v>4</v>
      </c>
      <c r="B28" s="29"/>
      <c r="C28" s="29" t="s">
        <v>138</v>
      </c>
      <c r="D28" s="29" t="s">
        <v>27</v>
      </c>
      <c r="E28" s="31" t="s">
        <v>136</v>
      </c>
      <c r="F28" s="61" t="s">
        <v>137</v>
      </c>
      <c r="G28" s="85" t="s">
        <v>82</v>
      </c>
      <c r="H28" s="87" t="s">
        <v>55</v>
      </c>
      <c r="I28" s="87">
        <v>90609</v>
      </c>
      <c r="J28" s="63">
        <f t="shared" si="0"/>
        <v>1258.4583333333333</v>
      </c>
      <c r="K28" s="89">
        <f>15.6+10.4</f>
        <v>26</v>
      </c>
      <c r="L28" s="113">
        <f t="shared" si="1"/>
        <v>32719.916666666664</v>
      </c>
      <c r="M28" s="90"/>
      <c r="N28" s="90"/>
      <c r="O28" s="90"/>
      <c r="P28" s="90">
        <v>20</v>
      </c>
      <c r="Q28" s="96">
        <v>14.4</v>
      </c>
      <c r="R28" s="90">
        <v>709</v>
      </c>
      <c r="S28" s="35">
        <f t="shared" si="2"/>
        <v>3271.991666666667</v>
      </c>
      <c r="T28" s="35">
        <f t="shared" si="3"/>
        <v>36700.90833333333</v>
      </c>
    </row>
    <row r="29" spans="1:20" ht="48" customHeight="1">
      <c r="A29" s="26">
        <v>5</v>
      </c>
      <c r="B29" s="26"/>
      <c r="C29" s="26" t="s">
        <v>139</v>
      </c>
      <c r="D29" s="26" t="s">
        <v>27</v>
      </c>
      <c r="E29" s="26" t="s">
        <v>66</v>
      </c>
      <c r="F29" s="26" t="s">
        <v>67</v>
      </c>
      <c r="G29" s="87" t="s">
        <v>68</v>
      </c>
      <c r="H29" s="87" t="s">
        <v>55</v>
      </c>
      <c r="I29" s="87">
        <v>87246</v>
      </c>
      <c r="J29" s="63">
        <f t="shared" si="0"/>
        <v>1211.75</v>
      </c>
      <c r="K29" s="89">
        <f>3.6+5.2</f>
        <v>8.8</v>
      </c>
      <c r="L29" s="113">
        <f t="shared" si="1"/>
        <v>10663.400000000001</v>
      </c>
      <c r="M29" s="90"/>
      <c r="N29" s="90"/>
      <c r="O29" s="90"/>
      <c r="P29" s="90"/>
      <c r="Q29" s="96"/>
      <c r="R29" s="90"/>
      <c r="S29" s="35">
        <f t="shared" si="2"/>
        <v>1066.3400000000001</v>
      </c>
      <c r="T29" s="35">
        <f t="shared" si="3"/>
        <v>11729.740000000002</v>
      </c>
    </row>
    <row r="30" spans="1:20" ht="50.25" customHeight="1">
      <c r="A30" s="26">
        <v>6</v>
      </c>
      <c r="B30" s="37"/>
      <c r="C30" s="37" t="s">
        <v>77</v>
      </c>
      <c r="D30" s="26" t="s">
        <v>27</v>
      </c>
      <c r="E30" s="26" t="s">
        <v>78</v>
      </c>
      <c r="F30" s="81" t="s">
        <v>204</v>
      </c>
      <c r="G30" s="85" t="s">
        <v>79</v>
      </c>
      <c r="H30" s="87" t="s">
        <v>55</v>
      </c>
      <c r="I30" s="87">
        <v>77868</v>
      </c>
      <c r="J30" s="63">
        <f t="shared" si="0"/>
        <v>1081.5</v>
      </c>
      <c r="K30" s="89">
        <v>15.6</v>
      </c>
      <c r="L30" s="113">
        <f t="shared" si="1"/>
        <v>16871.399999999998</v>
      </c>
      <c r="M30" s="90"/>
      <c r="N30" s="90"/>
      <c r="O30" s="90"/>
      <c r="P30" s="91"/>
      <c r="Q30" s="112"/>
      <c r="R30" s="91"/>
      <c r="S30" s="35">
        <f t="shared" si="2"/>
        <v>1687.1399999999999</v>
      </c>
      <c r="T30" s="35">
        <f t="shared" si="3"/>
        <v>18558.539999999997</v>
      </c>
    </row>
    <row r="31" spans="1:20" ht="65.25" customHeight="1">
      <c r="A31" s="26">
        <v>7</v>
      </c>
      <c r="B31" s="26"/>
      <c r="C31" s="26" t="s">
        <v>80</v>
      </c>
      <c r="D31" s="26" t="s">
        <v>27</v>
      </c>
      <c r="E31" s="26" t="s">
        <v>84</v>
      </c>
      <c r="F31" s="26" t="s">
        <v>81</v>
      </c>
      <c r="G31" s="87" t="s">
        <v>82</v>
      </c>
      <c r="H31" s="87" t="s">
        <v>55</v>
      </c>
      <c r="I31" s="87">
        <v>90609</v>
      </c>
      <c r="J31" s="63">
        <f t="shared" si="0"/>
        <v>1258.4583333333333</v>
      </c>
      <c r="K31" s="89">
        <v>4</v>
      </c>
      <c r="L31" s="113">
        <f t="shared" si="1"/>
        <v>5033.833333333333</v>
      </c>
      <c r="M31" s="90"/>
      <c r="N31" s="90"/>
      <c r="O31" s="90"/>
      <c r="P31" s="91"/>
      <c r="Q31" s="112"/>
      <c r="R31" s="91"/>
      <c r="S31" s="35">
        <f t="shared" si="2"/>
        <v>503.3833333333333</v>
      </c>
      <c r="T31" s="35">
        <f t="shared" si="3"/>
        <v>5537.216666666666</v>
      </c>
    </row>
    <row r="32" spans="1:20" ht="44.25" customHeight="1">
      <c r="A32" s="26">
        <v>8</v>
      </c>
      <c r="B32" s="26"/>
      <c r="C32" s="29" t="s">
        <v>199</v>
      </c>
      <c r="D32" s="26" t="s">
        <v>27</v>
      </c>
      <c r="E32" s="26" t="s">
        <v>228</v>
      </c>
      <c r="F32" s="26" t="s">
        <v>229</v>
      </c>
      <c r="G32" s="87" t="s">
        <v>79</v>
      </c>
      <c r="H32" s="87" t="s">
        <v>55</v>
      </c>
      <c r="I32" s="87">
        <v>77868</v>
      </c>
      <c r="J32" s="63">
        <f t="shared" si="0"/>
        <v>1081.5</v>
      </c>
      <c r="K32" s="89">
        <v>0</v>
      </c>
      <c r="L32" s="113">
        <v>0</v>
      </c>
      <c r="M32" s="90"/>
      <c r="N32" s="90">
        <v>4424</v>
      </c>
      <c r="O32" s="90"/>
      <c r="P32" s="91"/>
      <c r="Q32" s="112"/>
      <c r="R32" s="91"/>
      <c r="S32" s="35">
        <f t="shared" si="2"/>
        <v>0</v>
      </c>
      <c r="T32" s="35">
        <f t="shared" si="3"/>
        <v>4424</v>
      </c>
    </row>
    <row r="33" spans="1:20" ht="60" customHeight="1">
      <c r="A33" s="26">
        <v>9</v>
      </c>
      <c r="B33" s="26"/>
      <c r="C33" s="26" t="s">
        <v>83</v>
      </c>
      <c r="D33" s="26" t="s">
        <v>27</v>
      </c>
      <c r="E33" s="26" t="s">
        <v>85</v>
      </c>
      <c r="F33" s="26" t="s">
        <v>86</v>
      </c>
      <c r="G33" s="87" t="s">
        <v>87</v>
      </c>
      <c r="H33" s="87" t="s">
        <v>55</v>
      </c>
      <c r="I33" s="87">
        <v>90609</v>
      </c>
      <c r="J33" s="63">
        <f t="shared" si="0"/>
        <v>1258.4583333333333</v>
      </c>
      <c r="K33" s="89">
        <v>18.2</v>
      </c>
      <c r="L33" s="113">
        <f t="shared" si="1"/>
        <v>22903.941666666666</v>
      </c>
      <c r="M33" s="90"/>
      <c r="N33" s="90"/>
      <c r="O33" s="90"/>
      <c r="P33" s="90">
        <v>25</v>
      </c>
      <c r="Q33" s="96">
        <v>17</v>
      </c>
      <c r="R33" s="90">
        <v>1045</v>
      </c>
      <c r="S33" s="35">
        <f t="shared" si="2"/>
        <v>2290.3941666666665</v>
      </c>
      <c r="T33" s="35">
        <f t="shared" si="3"/>
        <v>26239.33583333333</v>
      </c>
    </row>
    <row r="34" spans="1:20" ht="53.25" customHeight="1">
      <c r="A34" s="26">
        <v>10</v>
      </c>
      <c r="B34" s="26"/>
      <c r="C34" s="26" t="s">
        <v>88</v>
      </c>
      <c r="D34" s="26" t="s">
        <v>27</v>
      </c>
      <c r="E34" s="26" t="s">
        <v>89</v>
      </c>
      <c r="F34" s="26" t="s">
        <v>90</v>
      </c>
      <c r="G34" s="87" t="s">
        <v>91</v>
      </c>
      <c r="H34" s="87" t="s">
        <v>55</v>
      </c>
      <c r="I34" s="87">
        <v>89016</v>
      </c>
      <c r="J34" s="63">
        <f t="shared" si="0"/>
        <v>1236.3333333333333</v>
      </c>
      <c r="K34" s="89">
        <v>9.2</v>
      </c>
      <c r="L34" s="113">
        <f t="shared" si="1"/>
        <v>11374.266666666665</v>
      </c>
      <c r="M34" s="90"/>
      <c r="N34" s="90"/>
      <c r="O34" s="90"/>
      <c r="P34" s="90">
        <v>20</v>
      </c>
      <c r="Q34" s="96">
        <v>9.2</v>
      </c>
      <c r="R34" s="90">
        <v>452</v>
      </c>
      <c r="S34" s="35">
        <f t="shared" si="2"/>
        <v>1137.4266666666665</v>
      </c>
      <c r="T34" s="35">
        <f t="shared" si="3"/>
        <v>12963.69333333333</v>
      </c>
    </row>
    <row r="35" spans="1:20" ht="47.25">
      <c r="A35" s="26">
        <v>11</v>
      </c>
      <c r="B35" s="26"/>
      <c r="C35" s="26" t="s">
        <v>88</v>
      </c>
      <c r="D35" s="26" t="s">
        <v>27</v>
      </c>
      <c r="E35" s="26" t="s">
        <v>92</v>
      </c>
      <c r="F35" s="26" t="s">
        <v>93</v>
      </c>
      <c r="G35" s="87" t="s">
        <v>94</v>
      </c>
      <c r="H35" s="87" t="s">
        <v>55</v>
      </c>
      <c r="I35" s="87">
        <v>77867</v>
      </c>
      <c r="J35" s="63">
        <f t="shared" si="0"/>
        <v>1081.486111111111</v>
      </c>
      <c r="K35" s="89">
        <v>9.2</v>
      </c>
      <c r="L35" s="113">
        <f t="shared" si="1"/>
        <v>9949.672222222222</v>
      </c>
      <c r="M35" s="90"/>
      <c r="N35" s="90"/>
      <c r="O35" s="90"/>
      <c r="P35" s="90">
        <v>20</v>
      </c>
      <c r="Q35" s="96">
        <v>9.2</v>
      </c>
      <c r="R35" s="90">
        <v>452</v>
      </c>
      <c r="S35" s="35">
        <f t="shared" si="2"/>
        <v>994.9672222222222</v>
      </c>
      <c r="T35" s="35">
        <f t="shared" si="3"/>
        <v>11396.639444444443</v>
      </c>
    </row>
    <row r="36" spans="1:20" ht="57" customHeight="1">
      <c r="A36" s="26">
        <v>12</v>
      </c>
      <c r="B36" s="26"/>
      <c r="C36" s="26" t="s">
        <v>95</v>
      </c>
      <c r="D36" s="26" t="s">
        <v>27</v>
      </c>
      <c r="E36" s="26" t="s">
        <v>96</v>
      </c>
      <c r="F36" s="26" t="s">
        <v>97</v>
      </c>
      <c r="G36" s="87" t="s">
        <v>98</v>
      </c>
      <c r="H36" s="87" t="s">
        <v>55</v>
      </c>
      <c r="I36" s="89">
        <v>90609</v>
      </c>
      <c r="J36" s="63">
        <f t="shared" si="0"/>
        <v>1258.4583333333333</v>
      </c>
      <c r="K36" s="89">
        <v>5.6</v>
      </c>
      <c r="L36" s="113">
        <f t="shared" si="1"/>
        <v>7047.366666666666</v>
      </c>
      <c r="M36" s="90"/>
      <c r="N36" s="90"/>
      <c r="O36" s="90"/>
      <c r="P36" s="91">
        <v>20</v>
      </c>
      <c r="Q36" s="112">
        <v>5.6</v>
      </c>
      <c r="R36" s="91">
        <v>275</v>
      </c>
      <c r="S36" s="35">
        <f>L36*10%</f>
        <v>704.7366666666667</v>
      </c>
      <c r="T36" s="35">
        <f t="shared" si="3"/>
        <v>8027.103333333333</v>
      </c>
    </row>
    <row r="37" spans="1:20" ht="57" customHeight="1">
      <c r="A37" s="26">
        <v>13</v>
      </c>
      <c r="B37" s="29"/>
      <c r="C37" s="29" t="s">
        <v>191</v>
      </c>
      <c r="D37" s="29" t="s">
        <v>27</v>
      </c>
      <c r="E37" s="29" t="s">
        <v>192</v>
      </c>
      <c r="F37" s="29" t="s">
        <v>193</v>
      </c>
      <c r="G37" s="87" t="s">
        <v>194</v>
      </c>
      <c r="H37" s="87" t="s">
        <v>55</v>
      </c>
      <c r="I37" s="87">
        <v>93971</v>
      </c>
      <c r="J37" s="95">
        <f t="shared" si="0"/>
        <v>1305.1527777777778</v>
      </c>
      <c r="K37" s="89">
        <v>5</v>
      </c>
      <c r="L37" s="113">
        <f t="shared" si="1"/>
        <v>6525.763888888889</v>
      </c>
      <c r="M37" s="90"/>
      <c r="N37" s="90"/>
      <c r="O37" s="90"/>
      <c r="P37" s="91"/>
      <c r="Q37" s="112"/>
      <c r="R37" s="91"/>
      <c r="S37" s="35">
        <f>L37*10%</f>
        <v>652.5763888888889</v>
      </c>
      <c r="T37" s="35">
        <f t="shared" si="3"/>
        <v>7178.340277777777</v>
      </c>
    </row>
    <row r="38" spans="1:20" ht="52.5" customHeight="1">
      <c r="A38" s="26">
        <v>14</v>
      </c>
      <c r="B38" s="26"/>
      <c r="C38" s="26" t="s">
        <v>99</v>
      </c>
      <c r="D38" s="26" t="s">
        <v>27</v>
      </c>
      <c r="E38" s="37" t="s">
        <v>100</v>
      </c>
      <c r="F38" s="38" t="s">
        <v>101</v>
      </c>
      <c r="G38" s="98" t="s">
        <v>87</v>
      </c>
      <c r="H38" s="87" t="s">
        <v>55</v>
      </c>
      <c r="I38" s="89">
        <v>90609</v>
      </c>
      <c r="J38" s="63">
        <f t="shared" si="0"/>
        <v>1258.4583333333333</v>
      </c>
      <c r="K38" s="89">
        <v>18.2</v>
      </c>
      <c r="L38" s="113">
        <f t="shared" si="1"/>
        <v>22903.941666666666</v>
      </c>
      <c r="M38" s="90"/>
      <c r="N38" s="90"/>
      <c r="O38" s="90"/>
      <c r="P38" s="90">
        <v>25</v>
      </c>
      <c r="Q38" s="96">
        <v>17</v>
      </c>
      <c r="R38" s="90">
        <v>1045</v>
      </c>
      <c r="S38" s="35">
        <f t="shared" si="2"/>
        <v>2290.3941666666665</v>
      </c>
      <c r="T38" s="35">
        <f t="shared" si="3"/>
        <v>26239.33583333333</v>
      </c>
    </row>
    <row r="39" spans="1:20" ht="67.5" customHeight="1">
      <c r="A39" s="26">
        <v>15</v>
      </c>
      <c r="B39" s="26"/>
      <c r="C39" s="26" t="s">
        <v>99</v>
      </c>
      <c r="D39" s="26" t="s">
        <v>27</v>
      </c>
      <c r="E39" s="26" t="s">
        <v>102</v>
      </c>
      <c r="F39" s="26" t="s">
        <v>103</v>
      </c>
      <c r="G39" s="87" t="s">
        <v>79</v>
      </c>
      <c r="H39" s="87" t="s">
        <v>55</v>
      </c>
      <c r="I39" s="89">
        <v>77869</v>
      </c>
      <c r="J39" s="63">
        <f t="shared" si="0"/>
        <v>1081.513888888889</v>
      </c>
      <c r="K39" s="89">
        <v>10.2</v>
      </c>
      <c r="L39" s="113">
        <f t="shared" si="1"/>
        <v>11031.441666666666</v>
      </c>
      <c r="M39" s="90">
        <v>4424</v>
      </c>
      <c r="N39" s="90"/>
      <c r="O39" s="90"/>
      <c r="P39" s="90">
        <v>25</v>
      </c>
      <c r="Q39" s="96">
        <v>10.2</v>
      </c>
      <c r="R39" s="90">
        <v>627</v>
      </c>
      <c r="S39" s="35">
        <f t="shared" si="2"/>
        <v>1103.1441666666667</v>
      </c>
      <c r="T39" s="35">
        <f t="shared" si="3"/>
        <v>17185.58583333333</v>
      </c>
    </row>
    <row r="40" spans="1:20" ht="48.75" customHeight="1">
      <c r="A40" s="26">
        <v>16</v>
      </c>
      <c r="B40" s="29"/>
      <c r="C40" s="29" t="s">
        <v>108</v>
      </c>
      <c r="D40" s="29" t="s">
        <v>27</v>
      </c>
      <c r="E40" s="29" t="s">
        <v>140</v>
      </c>
      <c r="F40" s="29" t="s">
        <v>141</v>
      </c>
      <c r="G40" s="87" t="s">
        <v>142</v>
      </c>
      <c r="H40" s="87" t="s">
        <v>55</v>
      </c>
      <c r="I40" s="89">
        <v>92201</v>
      </c>
      <c r="J40" s="63">
        <f t="shared" si="0"/>
        <v>1280.5694444444443</v>
      </c>
      <c r="K40" s="89">
        <v>7.8</v>
      </c>
      <c r="L40" s="113">
        <f t="shared" si="1"/>
        <v>9988.441666666666</v>
      </c>
      <c r="M40" s="90"/>
      <c r="N40" s="90"/>
      <c r="O40" s="90"/>
      <c r="P40" s="91">
        <v>20</v>
      </c>
      <c r="Q40" s="112">
        <v>7.8</v>
      </c>
      <c r="R40" s="91">
        <v>383</v>
      </c>
      <c r="S40" s="35">
        <f t="shared" si="2"/>
        <v>998.8441666666666</v>
      </c>
      <c r="T40" s="35">
        <f t="shared" si="3"/>
        <v>11370.285833333332</v>
      </c>
    </row>
    <row r="41" spans="1:20" ht="50.25" customHeight="1">
      <c r="A41" s="26">
        <v>17</v>
      </c>
      <c r="B41" s="26"/>
      <c r="C41" s="26" t="s">
        <v>112</v>
      </c>
      <c r="D41" s="26" t="s">
        <v>27</v>
      </c>
      <c r="E41" s="26" t="s">
        <v>113</v>
      </c>
      <c r="F41" s="26" t="s">
        <v>114</v>
      </c>
      <c r="G41" s="87" t="s">
        <v>115</v>
      </c>
      <c r="H41" s="87" t="s">
        <v>55</v>
      </c>
      <c r="I41" s="87">
        <v>93971</v>
      </c>
      <c r="J41" s="63">
        <f t="shared" si="0"/>
        <v>1305.1527777777778</v>
      </c>
      <c r="K41" s="89">
        <v>15.6</v>
      </c>
      <c r="L41" s="113">
        <f t="shared" si="1"/>
        <v>20360.383333333335</v>
      </c>
      <c r="M41" s="90"/>
      <c r="N41" s="90"/>
      <c r="O41" s="90"/>
      <c r="P41" s="91">
        <v>20</v>
      </c>
      <c r="Q41" s="112">
        <v>14.4</v>
      </c>
      <c r="R41" s="91">
        <v>709</v>
      </c>
      <c r="S41" s="35">
        <f t="shared" si="2"/>
        <v>2036.0383333333336</v>
      </c>
      <c r="T41" s="35">
        <f t="shared" si="3"/>
        <v>23105.42166666667</v>
      </c>
    </row>
    <row r="42" spans="1:20" ht="21" customHeight="1">
      <c r="A42" s="26">
        <v>18</v>
      </c>
      <c r="B42" s="36" t="s">
        <v>143</v>
      </c>
      <c r="C42" s="31" t="s">
        <v>31</v>
      </c>
      <c r="D42" s="26" t="s">
        <v>27</v>
      </c>
      <c r="E42" s="31"/>
      <c r="F42" s="32"/>
      <c r="G42" s="98" t="s">
        <v>116</v>
      </c>
      <c r="H42" s="87" t="s">
        <v>55</v>
      </c>
      <c r="I42" s="87">
        <v>85653</v>
      </c>
      <c r="J42" s="63">
        <f t="shared" si="0"/>
        <v>1189.625</v>
      </c>
      <c r="K42" s="89">
        <v>6</v>
      </c>
      <c r="L42" s="113">
        <f t="shared" si="1"/>
        <v>7137.75</v>
      </c>
      <c r="M42" s="90"/>
      <c r="N42" s="90"/>
      <c r="O42" s="90"/>
      <c r="P42" s="90"/>
      <c r="Q42" s="96"/>
      <c r="R42" s="90"/>
      <c r="S42" s="35">
        <f t="shared" si="2"/>
        <v>713.7750000000001</v>
      </c>
      <c r="T42" s="35">
        <f t="shared" si="3"/>
        <v>7851.525</v>
      </c>
    </row>
    <row r="43" spans="1:20" ht="48.75" customHeight="1">
      <c r="A43" s="26">
        <v>19</v>
      </c>
      <c r="B43" s="36" t="s">
        <v>143</v>
      </c>
      <c r="C43" s="31" t="s">
        <v>182</v>
      </c>
      <c r="D43" s="26" t="s">
        <v>27</v>
      </c>
      <c r="E43" s="31"/>
      <c r="F43" s="32"/>
      <c r="G43" s="98" t="s">
        <v>116</v>
      </c>
      <c r="H43" s="87" t="s">
        <v>55</v>
      </c>
      <c r="I43" s="87">
        <v>85653</v>
      </c>
      <c r="J43" s="63">
        <f t="shared" si="0"/>
        <v>1189.625</v>
      </c>
      <c r="K43" s="89">
        <v>3.2</v>
      </c>
      <c r="L43" s="113">
        <f t="shared" si="1"/>
        <v>3806.8</v>
      </c>
      <c r="M43" s="90"/>
      <c r="N43" s="90"/>
      <c r="O43" s="90"/>
      <c r="P43" s="90"/>
      <c r="Q43" s="96"/>
      <c r="R43" s="90"/>
      <c r="S43" s="35">
        <f t="shared" si="2"/>
        <v>380.68000000000006</v>
      </c>
      <c r="T43" s="35">
        <f t="shared" si="3"/>
        <v>4187.4800000000005</v>
      </c>
    </row>
    <row r="44" spans="1:20" ht="15.75">
      <c r="A44" s="24"/>
      <c r="B44" s="57" t="s">
        <v>50</v>
      </c>
      <c r="C44" s="58"/>
      <c r="D44" s="58"/>
      <c r="E44" s="58"/>
      <c r="F44" s="59"/>
      <c r="G44" s="58"/>
      <c r="H44" s="58"/>
      <c r="I44" s="58"/>
      <c r="J44" s="60"/>
      <c r="K44" s="47">
        <f>K25+K26+K27+K28+K29+K30+K31+K33+K34+K35+K36+K38+K39+K40+K41+K42+K43+K37</f>
        <v>183.79999999999998</v>
      </c>
      <c r="L44" s="56">
        <f>L25+L26+L27+L28+L29+L30+L31+L33+L34+L35+L36+L38+L39+L40+L41+L42+L43+L37+L32</f>
        <v>224348.60555555546</v>
      </c>
      <c r="M44" s="56">
        <f aca="true" t="shared" si="4" ref="M44:T44">M25+M26+M27+M28+M29+M30+M31+M33+M34+M35+M36+M38+M39+M40+M41+M42+M43+M37+M32</f>
        <v>4424</v>
      </c>
      <c r="N44" s="56">
        <f t="shared" si="4"/>
        <v>4424</v>
      </c>
      <c r="O44" s="56">
        <f t="shared" si="4"/>
        <v>0</v>
      </c>
      <c r="P44" s="56"/>
      <c r="Q44" s="56"/>
      <c r="R44" s="56">
        <f t="shared" si="4"/>
        <v>5697</v>
      </c>
      <c r="S44" s="56">
        <f t="shared" si="4"/>
        <v>22434.860555555555</v>
      </c>
      <c r="T44" s="56">
        <f t="shared" si="4"/>
        <v>261328.4661111111</v>
      </c>
    </row>
    <row r="45" spans="1:2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15"/>
      <c r="L45" s="4"/>
      <c r="M45" s="4"/>
      <c r="N45" s="4"/>
      <c r="O45" s="4"/>
      <c r="P45" s="4"/>
      <c r="Q45" s="4" t="s">
        <v>230</v>
      </c>
      <c r="R45" s="4"/>
      <c r="S45" s="2"/>
      <c r="T45" s="2"/>
    </row>
    <row r="46" spans="1:20" ht="12.75">
      <c r="A46" s="4"/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"/>
      <c r="S46" s="2"/>
      <c r="T46" s="2"/>
    </row>
    <row r="47" spans="1:20" ht="22.5" customHeight="1">
      <c r="A47" s="4"/>
      <c r="B47" s="21" t="s">
        <v>130</v>
      </c>
      <c r="C47" s="122" t="s">
        <v>131</v>
      </c>
      <c r="D47" s="122"/>
      <c r="E47" s="21"/>
      <c r="F47" s="21" t="s">
        <v>132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"/>
      <c r="S47" s="2"/>
      <c r="T47" s="2"/>
    </row>
    <row r="48" spans="1:20" ht="12.75">
      <c r="A48" s="4"/>
      <c r="B48" s="21"/>
      <c r="C48" s="122" t="s">
        <v>133</v>
      </c>
      <c r="D48" s="122"/>
      <c r="E48" s="21"/>
      <c r="F48" s="21" t="s">
        <v>134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"/>
      <c r="S48" s="2"/>
      <c r="T48" s="2"/>
    </row>
    <row r="49" spans="1:20" ht="12.75">
      <c r="A49" s="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6"/>
      <c r="S49" s="2"/>
      <c r="T49" s="2"/>
    </row>
    <row r="50" spans="1:20" ht="12.75">
      <c r="A50" s="2"/>
      <c r="B50" s="3"/>
      <c r="C50" s="3"/>
      <c r="D50" s="3"/>
      <c r="E50" s="3"/>
      <c r="F50" s="3"/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3"/>
      <c r="C51" s="3"/>
      <c r="D51" s="3"/>
      <c r="E51" s="3"/>
      <c r="F51" s="3"/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3"/>
      <c r="C52" s="3"/>
      <c r="D52" s="3"/>
      <c r="E52" s="3"/>
      <c r="F52" s="3"/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5"/>
      <c r="C53" s="2"/>
      <c r="D53" s="2"/>
      <c r="E53" s="2"/>
      <c r="F53" s="2"/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16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16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16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1"/>
      <c r="B72" s="1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  <c r="S80" s="1"/>
      <c r="T80" s="1"/>
    </row>
  </sheetData>
  <sheetProtection/>
  <mergeCells count="24">
    <mergeCell ref="F4:J4"/>
    <mergeCell ref="S22:S24"/>
    <mergeCell ref="T22:T24"/>
    <mergeCell ref="C47:D47"/>
    <mergeCell ref="C48:D48"/>
    <mergeCell ref="M23:M24"/>
    <mergeCell ref="N23:N24"/>
    <mergeCell ref="O23:O24"/>
    <mergeCell ref="P23:R23"/>
    <mergeCell ref="I22:I24"/>
    <mergeCell ref="A22:A24"/>
    <mergeCell ref="B22:B24"/>
    <mergeCell ref="C22:C24"/>
    <mergeCell ref="D22:D24"/>
    <mergeCell ref="E22:E24"/>
    <mergeCell ref="F22:F24"/>
    <mergeCell ref="H22:H24"/>
    <mergeCell ref="M22:R22"/>
    <mergeCell ref="C6:O6"/>
    <mergeCell ref="C7:O7"/>
    <mergeCell ref="J22:J24"/>
    <mergeCell ref="K22:K24"/>
    <mergeCell ref="L22:L24"/>
    <mergeCell ref="G22:G24"/>
  </mergeCells>
  <printOptions/>
  <pageMargins left="0" right="0" top="0.5118110236220472" bottom="0.15748031496062992" header="0.2362204724409449" footer="0.1968503937007874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A67"/>
  <sheetViews>
    <sheetView view="pageBreakPreview" zoomScale="98" zoomScaleNormal="86" zoomScaleSheetLayoutView="98" zoomScalePageLayoutView="50" workbookViewId="0" topLeftCell="A9">
      <selection activeCell="B21" sqref="B21:B28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18.87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6.875" style="0" customWidth="1"/>
    <col min="14" max="14" width="7.875" style="0" customWidth="1"/>
    <col min="15" max="15" width="10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46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33</v>
      </c>
      <c r="O2" s="7"/>
      <c r="P2" s="7"/>
      <c r="Q2" s="7"/>
      <c r="R2" s="7"/>
      <c r="S2" s="8"/>
      <c r="T2" s="8"/>
    </row>
    <row r="3" spans="1:53" ht="15">
      <c r="A3" s="7" t="s">
        <v>238</v>
      </c>
      <c r="B3" s="8"/>
      <c r="C3" s="7"/>
      <c r="D3" s="7"/>
      <c r="E3" s="8"/>
      <c r="F3" s="8"/>
      <c r="G3" s="78"/>
      <c r="H3" s="8"/>
      <c r="I3" s="8"/>
      <c r="J3" s="8"/>
      <c r="K3" s="14"/>
      <c r="L3" s="8"/>
      <c r="M3" s="8"/>
      <c r="N3" s="7" t="s">
        <v>238</v>
      </c>
      <c r="O3" s="7"/>
      <c r="P3" s="7"/>
      <c r="Q3" s="7"/>
      <c r="R3" s="7"/>
      <c r="S3" s="8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20" ht="15">
      <c r="A4" s="7"/>
      <c r="B4" s="8"/>
      <c r="C4" s="7"/>
      <c r="D4" s="7"/>
      <c r="E4" s="8"/>
      <c r="F4" s="120" t="s">
        <v>117</v>
      </c>
      <c r="G4" s="120"/>
      <c r="H4" s="120"/>
      <c r="I4" s="120"/>
      <c r="J4" s="120"/>
      <c r="K4" s="14"/>
      <c r="L4" s="8"/>
      <c r="M4" s="8"/>
      <c r="N4" s="7"/>
      <c r="O4" s="7"/>
      <c r="P4" s="7"/>
      <c r="Q4" s="7"/>
      <c r="R4" s="7"/>
      <c r="S4" s="8"/>
      <c r="T4" s="8"/>
    </row>
    <row r="5" spans="1:20" ht="15">
      <c r="A5" s="7" t="s">
        <v>47</v>
      </c>
      <c r="B5" s="8"/>
      <c r="C5" s="7"/>
      <c r="D5" s="7"/>
      <c r="E5" s="8"/>
      <c r="F5" s="8"/>
      <c r="G5" s="8"/>
      <c r="H5" s="8"/>
      <c r="I5" s="8"/>
      <c r="J5" s="8"/>
      <c r="K5" s="14"/>
      <c r="L5" s="8"/>
      <c r="M5" s="8"/>
      <c r="N5" s="7" t="s">
        <v>48</v>
      </c>
      <c r="O5" s="7"/>
      <c r="P5" s="7"/>
      <c r="Q5" s="7"/>
      <c r="R5" s="7"/>
      <c r="S5" s="8"/>
      <c r="T5" s="8"/>
    </row>
    <row r="6" spans="1:20" ht="15">
      <c r="A6" s="7"/>
      <c r="B6" s="8"/>
      <c r="C6" s="121" t="s">
        <v>30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"/>
      <c r="Q6" s="8"/>
      <c r="R6" s="8"/>
      <c r="S6" s="8"/>
      <c r="T6" s="8"/>
    </row>
    <row r="7" spans="1:20" ht="15">
      <c r="A7" s="8"/>
      <c r="B7" s="8"/>
      <c r="C7" s="121" t="s">
        <v>49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  <c r="Q7" s="8"/>
      <c r="R7" s="8"/>
      <c r="S7" s="8"/>
      <c r="T7" s="8"/>
    </row>
    <row r="8" spans="1:20" ht="15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8"/>
      <c r="H9" s="8"/>
      <c r="I9" s="8"/>
      <c r="J9" s="8" t="s">
        <v>4</v>
      </c>
      <c r="K9" s="14"/>
      <c r="L9" s="8"/>
      <c r="M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8"/>
      <c r="H10" s="8"/>
      <c r="I10" s="8"/>
      <c r="J10" s="8" t="s">
        <v>40</v>
      </c>
      <c r="K10" s="14"/>
      <c r="L10" s="8"/>
      <c r="M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 t="s">
        <v>5</v>
      </c>
      <c r="K11" s="14"/>
      <c r="L11" s="8"/>
      <c r="M11" s="8" t="s">
        <v>41</v>
      </c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 t="s">
        <v>3</v>
      </c>
      <c r="K12" s="14"/>
      <c r="L12" s="8"/>
      <c r="M12" s="8">
        <v>3</v>
      </c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6</v>
      </c>
      <c r="K13" s="14"/>
      <c r="L13" s="8"/>
      <c r="M13" s="8">
        <v>25</v>
      </c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1</v>
      </c>
      <c r="K14" s="14"/>
      <c r="L14" s="8"/>
      <c r="M14" s="8">
        <v>25</v>
      </c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2</v>
      </c>
      <c r="K15" s="14"/>
      <c r="L15" s="8"/>
      <c r="M15" s="8"/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7</v>
      </c>
      <c r="K16" s="14"/>
      <c r="L16" s="8"/>
      <c r="M16" s="13">
        <v>57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14"/>
      <c r="L17" s="8"/>
      <c r="M17" s="8"/>
      <c r="N17" s="8"/>
      <c r="O17" s="8"/>
      <c r="P17" s="8"/>
      <c r="Q17" s="8"/>
      <c r="R17" s="8"/>
      <c r="S17" s="8"/>
      <c r="T17" s="8"/>
    </row>
    <row r="18" spans="1:20" ht="21.75" customHeight="1">
      <c r="A18" s="119" t="s">
        <v>0</v>
      </c>
      <c r="B18" s="119" t="s">
        <v>8</v>
      </c>
      <c r="C18" s="119" t="s">
        <v>118</v>
      </c>
      <c r="D18" s="119" t="s">
        <v>10</v>
      </c>
      <c r="E18" s="119" t="s">
        <v>16</v>
      </c>
      <c r="F18" s="119" t="s">
        <v>11</v>
      </c>
      <c r="G18" s="119" t="s">
        <v>12</v>
      </c>
      <c r="H18" s="119" t="s">
        <v>21</v>
      </c>
      <c r="I18" s="119" t="s">
        <v>22</v>
      </c>
      <c r="J18" s="119" t="s">
        <v>28</v>
      </c>
      <c r="K18" s="125" t="s">
        <v>13</v>
      </c>
      <c r="L18" s="119" t="s">
        <v>23</v>
      </c>
      <c r="M18" s="119" t="s">
        <v>14</v>
      </c>
      <c r="N18" s="119"/>
      <c r="O18" s="119"/>
      <c r="P18" s="119"/>
      <c r="Q18" s="119"/>
      <c r="R18" s="119"/>
      <c r="S18" s="116" t="s">
        <v>56</v>
      </c>
      <c r="T18" s="116" t="s">
        <v>19</v>
      </c>
    </row>
    <row r="19" spans="1:20" ht="45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25"/>
      <c r="L19" s="119"/>
      <c r="M19" s="119" t="s">
        <v>17</v>
      </c>
      <c r="N19" s="119" t="s">
        <v>18</v>
      </c>
      <c r="O19" s="119" t="s">
        <v>24</v>
      </c>
      <c r="P19" s="119" t="s">
        <v>20</v>
      </c>
      <c r="Q19" s="119"/>
      <c r="R19" s="119"/>
      <c r="S19" s="117"/>
      <c r="T19" s="117"/>
    </row>
    <row r="20" spans="1:20" ht="34.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25"/>
      <c r="L20" s="119"/>
      <c r="M20" s="119"/>
      <c r="N20" s="119"/>
      <c r="O20" s="119"/>
      <c r="P20" s="26" t="s">
        <v>25</v>
      </c>
      <c r="Q20" s="26" t="s">
        <v>32</v>
      </c>
      <c r="R20" s="26" t="s">
        <v>26</v>
      </c>
      <c r="S20" s="118"/>
      <c r="T20" s="118"/>
    </row>
    <row r="21" spans="1:20" ht="66" customHeight="1">
      <c r="A21" s="24">
        <v>1</v>
      </c>
      <c r="B21" s="26"/>
      <c r="C21" s="26" t="s">
        <v>119</v>
      </c>
      <c r="D21" s="24" t="s">
        <v>27</v>
      </c>
      <c r="E21" s="29" t="s">
        <v>179</v>
      </c>
      <c r="F21" s="24" t="s">
        <v>180</v>
      </c>
      <c r="G21" s="87" t="s">
        <v>79</v>
      </c>
      <c r="H21" s="87" t="s">
        <v>55</v>
      </c>
      <c r="I21" s="87">
        <v>77867</v>
      </c>
      <c r="J21" s="87">
        <f>I21/72</f>
        <v>1081.486111111111</v>
      </c>
      <c r="K21" s="87">
        <f>6.6+2.4+2.8+3+4.4+2.4+2.8+0.6+1</f>
        <v>26.000000000000004</v>
      </c>
      <c r="L21" s="90">
        <f>J21*K21</f>
        <v>28118.63888888889</v>
      </c>
      <c r="M21" s="90"/>
      <c r="N21" s="90"/>
      <c r="O21" s="90"/>
      <c r="P21" s="90"/>
      <c r="Q21" s="90"/>
      <c r="R21" s="90"/>
      <c r="S21" s="35">
        <f>L21*10%</f>
        <v>2811.863888888889</v>
      </c>
      <c r="T21" s="35">
        <f>S21+R21+O21+N21+M21+L21</f>
        <v>30930.50277777778</v>
      </c>
    </row>
    <row r="22" spans="1:20" ht="69" customHeight="1">
      <c r="A22" s="24">
        <v>2</v>
      </c>
      <c r="B22" s="26"/>
      <c r="C22" s="26" t="s">
        <v>77</v>
      </c>
      <c r="D22" s="26" t="s">
        <v>27</v>
      </c>
      <c r="E22" s="26" t="s">
        <v>144</v>
      </c>
      <c r="F22" s="26" t="s">
        <v>120</v>
      </c>
      <c r="G22" s="87" t="s">
        <v>121</v>
      </c>
      <c r="H22" s="87" t="s">
        <v>55</v>
      </c>
      <c r="I22" s="87">
        <v>90609</v>
      </c>
      <c r="J22" s="87">
        <f aca="true" t="shared" si="0" ref="J22:J30">I22/72</f>
        <v>1258.4583333333333</v>
      </c>
      <c r="K22" s="87">
        <v>3.6</v>
      </c>
      <c r="L22" s="90">
        <f aca="true" t="shared" si="1" ref="L22:L30">J22*K22</f>
        <v>4530.45</v>
      </c>
      <c r="M22" s="90"/>
      <c r="N22" s="90"/>
      <c r="O22" s="90"/>
      <c r="P22" s="90"/>
      <c r="Q22" s="90"/>
      <c r="R22" s="90"/>
      <c r="S22" s="35">
        <f aca="true" t="shared" si="2" ref="S22:S30">L22*10%</f>
        <v>453.045</v>
      </c>
      <c r="T22" s="35">
        <f aca="true" t="shared" si="3" ref="T22:T30">S22+R22+O22+N22+M22+L22</f>
        <v>4983.495</v>
      </c>
    </row>
    <row r="23" spans="1:20" ht="42.75" customHeight="1">
      <c r="A23" s="24">
        <v>3</v>
      </c>
      <c r="B23" s="26"/>
      <c r="C23" s="29" t="s">
        <v>199</v>
      </c>
      <c r="D23" s="26" t="s">
        <v>27</v>
      </c>
      <c r="E23" s="26" t="s">
        <v>208</v>
      </c>
      <c r="F23" s="26" t="s">
        <v>209</v>
      </c>
      <c r="G23" s="87" t="s">
        <v>72</v>
      </c>
      <c r="H23" s="87" t="s">
        <v>55</v>
      </c>
      <c r="I23" s="87">
        <v>90609</v>
      </c>
      <c r="J23" s="87">
        <f t="shared" si="0"/>
        <v>1258.4583333333333</v>
      </c>
      <c r="K23" s="87">
        <v>0</v>
      </c>
      <c r="L23" s="90">
        <f t="shared" si="1"/>
        <v>0</v>
      </c>
      <c r="M23" s="90">
        <v>4424</v>
      </c>
      <c r="N23" s="90">
        <v>4424</v>
      </c>
      <c r="O23" s="90"/>
      <c r="P23" s="90"/>
      <c r="Q23" s="90"/>
      <c r="R23" s="90"/>
      <c r="S23" s="35">
        <f t="shared" si="2"/>
        <v>0</v>
      </c>
      <c r="T23" s="35">
        <f t="shared" si="3"/>
        <v>8848</v>
      </c>
    </row>
    <row r="24" spans="1:20" ht="74.25" customHeight="1">
      <c r="A24" s="24">
        <v>4</v>
      </c>
      <c r="B24" s="26"/>
      <c r="C24" s="63" t="s">
        <v>210</v>
      </c>
      <c r="D24" s="26" t="s">
        <v>27</v>
      </c>
      <c r="E24" s="31" t="s">
        <v>211</v>
      </c>
      <c r="F24" s="28" t="s">
        <v>212</v>
      </c>
      <c r="G24" s="92" t="s">
        <v>213</v>
      </c>
      <c r="H24" s="87" t="s">
        <v>55</v>
      </c>
      <c r="I24" s="87">
        <v>93971</v>
      </c>
      <c r="J24" s="95">
        <f t="shared" si="0"/>
        <v>1305.1527777777778</v>
      </c>
      <c r="K24" s="87">
        <v>1.6</v>
      </c>
      <c r="L24" s="90">
        <f t="shared" si="1"/>
        <v>2088.2444444444445</v>
      </c>
      <c r="M24" s="90"/>
      <c r="N24" s="90"/>
      <c r="O24" s="90"/>
      <c r="P24" s="90"/>
      <c r="Q24" s="90"/>
      <c r="R24" s="90"/>
      <c r="S24" s="35">
        <f t="shared" si="2"/>
        <v>208.82444444444445</v>
      </c>
      <c r="T24" s="35">
        <f t="shared" si="3"/>
        <v>2297.068888888889</v>
      </c>
    </row>
    <row r="25" spans="1:20" ht="72" customHeight="1">
      <c r="A25" s="24">
        <v>5</v>
      </c>
      <c r="B25" s="30"/>
      <c r="C25" s="26" t="s">
        <v>122</v>
      </c>
      <c r="D25" s="26" t="s">
        <v>27</v>
      </c>
      <c r="E25" s="31" t="s">
        <v>123</v>
      </c>
      <c r="F25" s="28" t="s">
        <v>124</v>
      </c>
      <c r="G25" s="92" t="s">
        <v>125</v>
      </c>
      <c r="H25" s="87" t="s">
        <v>55</v>
      </c>
      <c r="I25" s="87">
        <v>89016</v>
      </c>
      <c r="J25" s="87">
        <f t="shared" si="0"/>
        <v>1236.3333333333333</v>
      </c>
      <c r="K25" s="87">
        <v>3.6</v>
      </c>
      <c r="L25" s="90">
        <f t="shared" si="1"/>
        <v>4450.8</v>
      </c>
      <c r="M25" s="90"/>
      <c r="N25" s="90"/>
      <c r="O25" s="90"/>
      <c r="P25" s="90"/>
      <c r="Q25" s="96"/>
      <c r="R25" s="90"/>
      <c r="S25" s="35">
        <f t="shared" si="2"/>
        <v>445.08000000000004</v>
      </c>
      <c r="T25" s="35">
        <f t="shared" si="3"/>
        <v>4895.88</v>
      </c>
    </row>
    <row r="26" spans="1:20" ht="54.75" customHeight="1">
      <c r="A26" s="24">
        <v>6</v>
      </c>
      <c r="B26" s="26"/>
      <c r="C26" s="26" t="s">
        <v>83</v>
      </c>
      <c r="D26" s="26" t="s">
        <v>27</v>
      </c>
      <c r="E26" s="26" t="s">
        <v>85</v>
      </c>
      <c r="F26" s="26" t="s">
        <v>86</v>
      </c>
      <c r="G26" s="87" t="s">
        <v>87</v>
      </c>
      <c r="H26" s="87" t="s">
        <v>55</v>
      </c>
      <c r="I26" s="87">
        <v>90609</v>
      </c>
      <c r="J26" s="87">
        <f t="shared" si="0"/>
        <v>1258.4583333333333</v>
      </c>
      <c r="K26" s="89">
        <v>5.2</v>
      </c>
      <c r="L26" s="90">
        <f t="shared" si="1"/>
        <v>6543.983333333334</v>
      </c>
      <c r="M26" s="90"/>
      <c r="N26" s="90"/>
      <c r="O26" s="90"/>
      <c r="P26" s="91">
        <v>25</v>
      </c>
      <c r="Q26" s="112">
        <v>5.2</v>
      </c>
      <c r="R26" s="91">
        <v>320</v>
      </c>
      <c r="S26" s="35">
        <f t="shared" si="2"/>
        <v>654.3983333333334</v>
      </c>
      <c r="T26" s="35">
        <f t="shared" si="3"/>
        <v>7518.381666666667</v>
      </c>
    </row>
    <row r="27" spans="1:20" ht="51.75" customHeight="1">
      <c r="A27" s="24">
        <v>7</v>
      </c>
      <c r="B27" s="26"/>
      <c r="C27" s="26" t="s">
        <v>88</v>
      </c>
      <c r="D27" s="26" t="s">
        <v>27</v>
      </c>
      <c r="E27" s="26" t="s">
        <v>89</v>
      </c>
      <c r="F27" s="26" t="s">
        <v>90</v>
      </c>
      <c r="G27" s="87" t="s">
        <v>91</v>
      </c>
      <c r="H27" s="87" t="s">
        <v>55</v>
      </c>
      <c r="I27" s="87">
        <v>89016</v>
      </c>
      <c r="J27" s="87">
        <f t="shared" si="0"/>
        <v>1236.3333333333333</v>
      </c>
      <c r="K27" s="89">
        <v>4.4</v>
      </c>
      <c r="L27" s="90">
        <f t="shared" si="1"/>
        <v>5439.866666666667</v>
      </c>
      <c r="M27" s="90"/>
      <c r="N27" s="90"/>
      <c r="O27" s="90"/>
      <c r="P27" s="91">
        <v>20</v>
      </c>
      <c r="Q27" s="112">
        <v>4.4</v>
      </c>
      <c r="R27" s="91">
        <v>216</v>
      </c>
      <c r="S27" s="35">
        <f t="shared" si="2"/>
        <v>543.9866666666667</v>
      </c>
      <c r="T27" s="35">
        <f t="shared" si="3"/>
        <v>6199.8533333333335</v>
      </c>
    </row>
    <row r="28" spans="1:20" ht="51" customHeight="1">
      <c r="A28" s="24">
        <v>8</v>
      </c>
      <c r="B28" s="26"/>
      <c r="C28" s="29" t="s">
        <v>126</v>
      </c>
      <c r="D28" s="29" t="s">
        <v>27</v>
      </c>
      <c r="E28" s="37" t="s">
        <v>127</v>
      </c>
      <c r="F28" s="38" t="s">
        <v>128</v>
      </c>
      <c r="G28" s="81" t="s">
        <v>129</v>
      </c>
      <c r="H28" s="87" t="s">
        <v>55</v>
      </c>
      <c r="I28" s="87">
        <v>93971</v>
      </c>
      <c r="J28" s="87">
        <f t="shared" si="0"/>
        <v>1305.1527777777778</v>
      </c>
      <c r="K28" s="87">
        <v>1.8</v>
      </c>
      <c r="L28" s="90">
        <f t="shared" si="1"/>
        <v>2349.275</v>
      </c>
      <c r="M28" s="90"/>
      <c r="N28" s="90"/>
      <c r="O28" s="90"/>
      <c r="P28" s="90"/>
      <c r="Q28" s="90"/>
      <c r="R28" s="90"/>
      <c r="S28" s="35">
        <f t="shared" si="2"/>
        <v>234.9275</v>
      </c>
      <c r="T28" s="35">
        <f t="shared" si="3"/>
        <v>2584.2025000000003</v>
      </c>
    </row>
    <row r="29" spans="1:20" ht="21" customHeight="1">
      <c r="A29" s="24">
        <v>9</v>
      </c>
      <c r="B29" s="36" t="s">
        <v>36</v>
      </c>
      <c r="C29" s="31" t="s">
        <v>31</v>
      </c>
      <c r="D29" s="29" t="s">
        <v>27</v>
      </c>
      <c r="E29" s="31"/>
      <c r="F29" s="32"/>
      <c r="G29" s="98" t="s">
        <v>116</v>
      </c>
      <c r="H29" s="87" t="s">
        <v>55</v>
      </c>
      <c r="I29" s="87">
        <v>85653</v>
      </c>
      <c r="J29" s="87">
        <f t="shared" si="0"/>
        <v>1189.625</v>
      </c>
      <c r="K29" s="87">
        <v>7.2</v>
      </c>
      <c r="L29" s="90">
        <f t="shared" si="1"/>
        <v>8565.300000000001</v>
      </c>
      <c r="M29" s="90"/>
      <c r="N29" s="90"/>
      <c r="O29" s="90"/>
      <c r="P29" s="90"/>
      <c r="Q29" s="90"/>
      <c r="R29" s="90"/>
      <c r="S29" s="35">
        <f t="shared" si="2"/>
        <v>856.5300000000002</v>
      </c>
      <c r="T29" s="35">
        <f t="shared" si="3"/>
        <v>9421.830000000002</v>
      </c>
    </row>
    <row r="30" spans="1:20" ht="33" customHeight="1">
      <c r="A30" s="24">
        <v>10</v>
      </c>
      <c r="B30" s="36" t="s">
        <v>36</v>
      </c>
      <c r="C30" s="31" t="s">
        <v>38</v>
      </c>
      <c r="D30" s="29" t="s">
        <v>27</v>
      </c>
      <c r="E30" s="31"/>
      <c r="F30" s="32"/>
      <c r="G30" s="98" t="s">
        <v>116</v>
      </c>
      <c r="H30" s="87" t="s">
        <v>55</v>
      </c>
      <c r="I30" s="87">
        <v>85653</v>
      </c>
      <c r="J30" s="87">
        <f t="shared" si="0"/>
        <v>1189.625</v>
      </c>
      <c r="K30" s="87">
        <v>3.6</v>
      </c>
      <c r="L30" s="90">
        <f t="shared" si="1"/>
        <v>4282.650000000001</v>
      </c>
      <c r="M30" s="90"/>
      <c r="N30" s="90"/>
      <c r="O30" s="90"/>
      <c r="P30" s="90"/>
      <c r="Q30" s="90"/>
      <c r="R30" s="90"/>
      <c r="S30" s="35">
        <f t="shared" si="2"/>
        <v>428.2650000000001</v>
      </c>
      <c r="T30" s="35">
        <f t="shared" si="3"/>
        <v>4710.915000000001</v>
      </c>
    </row>
    <row r="31" spans="1:20" ht="15.75">
      <c r="A31" s="24"/>
      <c r="B31" s="57" t="s">
        <v>50</v>
      </c>
      <c r="C31" s="58"/>
      <c r="D31" s="58"/>
      <c r="E31" s="58"/>
      <c r="F31" s="59"/>
      <c r="G31" s="58"/>
      <c r="H31" s="58"/>
      <c r="I31" s="58"/>
      <c r="J31" s="60"/>
      <c r="K31" s="47">
        <f>K21+K22+K25+K26+K27+K28+K29+K30+K24+K23</f>
        <v>57.00000000000001</v>
      </c>
      <c r="L31" s="56">
        <f aca="true" t="shared" si="4" ref="L31:T31">L21+L22+L25+L26+L27+L28+L29+L30+L24+L23</f>
        <v>66369.20833333334</v>
      </c>
      <c r="M31" s="56">
        <f t="shared" si="4"/>
        <v>4424</v>
      </c>
      <c r="N31" s="56">
        <f t="shared" si="4"/>
        <v>4424</v>
      </c>
      <c r="O31" s="56"/>
      <c r="P31" s="56"/>
      <c r="Q31" s="56"/>
      <c r="R31" s="56">
        <f t="shared" si="4"/>
        <v>536</v>
      </c>
      <c r="S31" s="56">
        <f t="shared" si="4"/>
        <v>6636.9208333333345</v>
      </c>
      <c r="T31" s="56">
        <f t="shared" si="4"/>
        <v>82390.12916666667</v>
      </c>
    </row>
    <row r="32" spans="1:2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15"/>
      <c r="L32" s="4"/>
      <c r="M32" s="4"/>
      <c r="N32" s="4"/>
      <c r="O32" s="4"/>
      <c r="P32" s="4"/>
      <c r="Q32" s="4"/>
      <c r="R32" s="4"/>
      <c r="S32" s="2"/>
      <c r="T32" s="2"/>
    </row>
    <row r="33" spans="1:20" ht="12.75">
      <c r="A33" s="4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"/>
      <c r="S33" s="2"/>
      <c r="T33" s="2"/>
    </row>
    <row r="34" spans="1:20" ht="26.25" customHeight="1">
      <c r="A34" s="4"/>
      <c r="B34" s="21" t="s">
        <v>130</v>
      </c>
      <c r="C34" s="122" t="s">
        <v>131</v>
      </c>
      <c r="D34" s="122"/>
      <c r="E34" s="21"/>
      <c r="F34" s="21" t="s">
        <v>132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"/>
      <c r="S34" s="2"/>
      <c r="T34" s="2"/>
    </row>
    <row r="35" spans="1:20" ht="12.75">
      <c r="A35" s="4"/>
      <c r="B35" s="21"/>
      <c r="C35" s="122" t="s">
        <v>133</v>
      </c>
      <c r="D35" s="122"/>
      <c r="E35" s="21"/>
      <c r="F35" s="21" t="s">
        <v>134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"/>
      <c r="S35" s="2"/>
      <c r="T35" s="2"/>
    </row>
    <row r="36" spans="1:20" ht="12.75">
      <c r="A36" s="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6"/>
      <c r="S36" s="2"/>
      <c r="T36" s="2"/>
    </row>
    <row r="37" spans="1:20" ht="12.75">
      <c r="A37" s="2"/>
      <c r="B37" s="3"/>
      <c r="C37" s="3"/>
      <c r="D37" s="3"/>
      <c r="E37" s="3"/>
      <c r="F37" s="3"/>
      <c r="G37" s="2"/>
      <c r="H37" s="2"/>
      <c r="I37" s="2"/>
      <c r="J37" s="2"/>
      <c r="K37" s="16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2"/>
      <c r="B38" s="3"/>
      <c r="C38" s="3"/>
      <c r="D38" s="3"/>
      <c r="E38" s="3"/>
      <c r="F38" s="3"/>
      <c r="G38" s="2"/>
      <c r="H38" s="2"/>
      <c r="I38" s="2"/>
      <c r="J38" s="2"/>
      <c r="K38" s="16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B39" s="3"/>
      <c r="C39" s="3"/>
      <c r="D39" s="3"/>
      <c r="E39" s="3"/>
      <c r="F39" s="3"/>
      <c r="G39" s="2"/>
      <c r="H39" s="2"/>
      <c r="I39" s="2"/>
      <c r="J39" s="2"/>
      <c r="K39" s="16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/>
      <c r="B40" s="5"/>
      <c r="C40" s="2"/>
      <c r="D40" s="2"/>
      <c r="E40" s="2"/>
      <c r="F40" s="2"/>
      <c r="G40" s="2"/>
      <c r="H40" s="2"/>
      <c r="I40" s="2"/>
      <c r="J40" s="2"/>
      <c r="K40" s="16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16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16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16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16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16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16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16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16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16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1"/>
      <c r="B59" s="11"/>
      <c r="C59" s="1"/>
      <c r="D59" s="1"/>
      <c r="E59" s="1"/>
      <c r="F59" s="1"/>
      <c r="G59" s="1"/>
      <c r="H59" s="1"/>
      <c r="I59" s="1"/>
      <c r="J59" s="1"/>
      <c r="K59" s="17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1"/>
      <c r="C60" s="1"/>
      <c r="D60" s="1"/>
      <c r="E60" s="1"/>
      <c r="F60" s="1"/>
      <c r="G60" s="1"/>
      <c r="H60" s="1"/>
      <c r="I60" s="1"/>
      <c r="J60" s="1"/>
      <c r="K60" s="17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1"/>
      <c r="C61" s="1"/>
      <c r="D61" s="1"/>
      <c r="E61" s="1"/>
      <c r="F61" s="1"/>
      <c r="G61" s="1"/>
      <c r="H61" s="1"/>
      <c r="I61" s="1"/>
      <c r="J61" s="1"/>
      <c r="K61" s="17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1"/>
      <c r="C62" s="1"/>
      <c r="D62" s="1"/>
      <c r="E62" s="1"/>
      <c r="F62" s="1"/>
      <c r="G62" s="1"/>
      <c r="H62" s="1"/>
      <c r="I62" s="1"/>
      <c r="J62" s="1"/>
      <c r="K62" s="17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1"/>
      <c r="C63" s="1"/>
      <c r="D63" s="1"/>
      <c r="E63" s="1"/>
      <c r="F63" s="1"/>
      <c r="G63" s="1"/>
      <c r="H63" s="1"/>
      <c r="I63" s="1"/>
      <c r="J63" s="1"/>
      <c r="K63" s="17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  <c r="S67" s="1"/>
      <c r="T67" s="1"/>
    </row>
  </sheetData>
  <sheetProtection/>
  <mergeCells count="24">
    <mergeCell ref="F4:J4"/>
    <mergeCell ref="S18:S20"/>
    <mergeCell ref="T18:T20"/>
    <mergeCell ref="L18:L20"/>
    <mergeCell ref="M18:R18"/>
    <mergeCell ref="C6:O6"/>
    <mergeCell ref="C7:O7"/>
    <mergeCell ref="A18:A20"/>
    <mergeCell ref="B18:B20"/>
    <mergeCell ref="C18:C20"/>
    <mergeCell ref="D18:D20"/>
    <mergeCell ref="E18:E20"/>
    <mergeCell ref="M19:M20"/>
    <mergeCell ref="F18:F20"/>
    <mergeCell ref="G18:G20"/>
    <mergeCell ref="H18:H20"/>
    <mergeCell ref="C34:D34"/>
    <mergeCell ref="C35:D35"/>
    <mergeCell ref="N19:N20"/>
    <mergeCell ref="O19:O20"/>
    <mergeCell ref="P19:R19"/>
    <mergeCell ref="I18:I20"/>
    <mergeCell ref="J18:J20"/>
    <mergeCell ref="K18:K20"/>
  </mergeCells>
  <printOptions/>
  <pageMargins left="0" right="0" top="0.51" bottom="0.16" header="0.22" footer="0.19"/>
  <pageSetup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A83"/>
  <sheetViews>
    <sheetView view="pageBreakPreview" zoomScale="98" zoomScaleNormal="86" zoomScaleSheetLayoutView="98" zoomScalePageLayoutView="50" workbookViewId="0" topLeftCell="A40">
      <selection activeCell="B25" sqref="B25:B44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18.87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6.875" style="0" customWidth="1"/>
    <col min="14" max="14" width="7.875" style="0" customWidth="1"/>
    <col min="15" max="15" width="10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46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33</v>
      </c>
      <c r="O2" s="7"/>
      <c r="P2" s="7"/>
      <c r="Q2" s="7"/>
      <c r="R2" s="7"/>
      <c r="S2" s="8"/>
      <c r="T2" s="8"/>
    </row>
    <row r="3" spans="1:53" ht="15">
      <c r="A3" s="7" t="s">
        <v>238</v>
      </c>
      <c r="B3" s="8"/>
      <c r="C3" s="7"/>
      <c r="D3" s="7"/>
      <c r="E3" s="8"/>
      <c r="F3" s="8"/>
      <c r="G3" s="78"/>
      <c r="H3" s="8"/>
      <c r="I3" s="8"/>
      <c r="J3" s="8"/>
      <c r="K3" s="14"/>
      <c r="L3" s="8"/>
      <c r="M3" s="8"/>
      <c r="N3" s="7" t="s">
        <v>238</v>
      </c>
      <c r="O3" s="7"/>
      <c r="P3" s="7"/>
      <c r="Q3" s="7"/>
      <c r="R3" s="7"/>
      <c r="S3" s="8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20" ht="15">
      <c r="A4" s="7"/>
      <c r="B4" s="8"/>
      <c r="C4" s="7"/>
      <c r="D4" s="7"/>
      <c r="E4" s="8"/>
      <c r="F4" s="120" t="s">
        <v>45</v>
      </c>
      <c r="G4" s="120"/>
      <c r="H4" s="120"/>
      <c r="I4" s="120"/>
      <c r="J4" s="120"/>
      <c r="K4" s="14"/>
      <c r="L4" s="8"/>
      <c r="M4" s="8"/>
      <c r="N4" s="7"/>
      <c r="O4" s="7"/>
      <c r="P4" s="7"/>
      <c r="Q4" s="7"/>
      <c r="R4" s="7"/>
      <c r="S4" s="8"/>
      <c r="T4" s="8"/>
    </row>
    <row r="5" spans="1:20" ht="15">
      <c r="A5" s="7" t="s">
        <v>47</v>
      </c>
      <c r="B5" s="8"/>
      <c r="C5" s="7"/>
      <c r="D5" s="7"/>
      <c r="E5" s="8"/>
      <c r="F5" s="8"/>
      <c r="G5" s="8"/>
      <c r="H5" s="8"/>
      <c r="I5" s="8"/>
      <c r="J5" s="8"/>
      <c r="K5" s="14"/>
      <c r="L5" s="8"/>
      <c r="M5" s="8"/>
      <c r="N5" s="7" t="s">
        <v>48</v>
      </c>
      <c r="O5" s="7"/>
      <c r="P5" s="7"/>
      <c r="Q5" s="7"/>
      <c r="R5" s="7"/>
      <c r="S5" s="8"/>
      <c r="T5" s="8"/>
    </row>
    <row r="6" spans="1:20" ht="15">
      <c r="A6" s="7"/>
      <c r="B6" s="8"/>
      <c r="C6" s="121" t="s">
        <v>30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"/>
      <c r="Q6" s="8"/>
      <c r="R6" s="8"/>
      <c r="S6" s="8"/>
      <c r="T6" s="8"/>
    </row>
    <row r="7" spans="1:20" ht="15">
      <c r="A7" s="8"/>
      <c r="B7" s="8"/>
      <c r="C7" s="121" t="s">
        <v>49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"/>
      <c r="Q7" s="8"/>
      <c r="R7" s="8"/>
      <c r="S7" s="8"/>
      <c r="T7" s="8"/>
    </row>
    <row r="8" spans="1:20" ht="15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9"/>
      <c r="H10" s="9"/>
      <c r="I10" s="9"/>
      <c r="J10" s="9"/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14"/>
      <c r="L12" s="8"/>
      <c r="M12" s="8"/>
      <c r="N12" s="8"/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4</v>
      </c>
      <c r="K13" s="14"/>
      <c r="L13" s="8"/>
      <c r="M13" s="8"/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40</v>
      </c>
      <c r="K14" s="14"/>
      <c r="L14" s="8"/>
      <c r="M14" s="8"/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5</v>
      </c>
      <c r="K15" s="14"/>
      <c r="L15" s="8"/>
      <c r="M15" s="8" t="s">
        <v>41</v>
      </c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3</v>
      </c>
      <c r="K16" s="14"/>
      <c r="L16" s="8"/>
      <c r="M16" s="8">
        <v>1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 t="s">
        <v>6</v>
      </c>
      <c r="K17" s="14"/>
      <c r="L17" s="8"/>
      <c r="M17" s="8">
        <v>25</v>
      </c>
      <c r="O17" s="8"/>
      <c r="P17" s="8"/>
      <c r="Q17" s="8"/>
      <c r="R17" s="8"/>
      <c r="S17" s="8"/>
      <c r="T17" s="8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 t="s">
        <v>1</v>
      </c>
      <c r="K18" s="14"/>
      <c r="L18" s="8"/>
      <c r="M18" s="8">
        <v>25</v>
      </c>
      <c r="O18" s="8"/>
      <c r="P18" s="8"/>
      <c r="Q18" s="8"/>
      <c r="R18" s="8"/>
      <c r="S18" s="8"/>
      <c r="T18" s="8"/>
    </row>
    <row r="19" spans="1:20" ht="15">
      <c r="A19" s="8"/>
      <c r="B19" s="8"/>
      <c r="C19" s="8"/>
      <c r="D19" s="8"/>
      <c r="E19" s="8"/>
      <c r="F19" s="8"/>
      <c r="G19" s="8"/>
      <c r="H19" s="8"/>
      <c r="I19" s="8"/>
      <c r="J19" s="8" t="s">
        <v>2</v>
      </c>
      <c r="K19" s="14"/>
      <c r="L19" s="8"/>
      <c r="M19" s="8"/>
      <c r="O19" s="8"/>
      <c r="P19" s="8"/>
      <c r="Q19" s="8"/>
      <c r="R19" s="8"/>
      <c r="S19" s="8"/>
      <c r="T19" s="8"/>
    </row>
    <row r="20" spans="1:20" ht="15">
      <c r="A20" s="8"/>
      <c r="B20" s="8"/>
      <c r="C20" s="8"/>
      <c r="D20" s="8"/>
      <c r="E20" s="8"/>
      <c r="F20" s="8"/>
      <c r="G20" s="8"/>
      <c r="H20" s="8"/>
      <c r="I20" s="8"/>
      <c r="J20" s="8" t="s">
        <v>7</v>
      </c>
      <c r="K20" s="14"/>
      <c r="L20" s="8"/>
      <c r="M20" s="13">
        <v>183.8</v>
      </c>
      <c r="O20" s="8"/>
      <c r="P20" s="8"/>
      <c r="Q20" s="8"/>
      <c r="R20" s="8"/>
      <c r="S20" s="8"/>
      <c r="T20" s="8"/>
    </row>
    <row r="21" spans="1:2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14"/>
      <c r="L21" s="8"/>
      <c r="M21" s="8"/>
      <c r="N21" s="8"/>
      <c r="O21" s="8"/>
      <c r="P21" s="8"/>
      <c r="Q21" s="8"/>
      <c r="R21" s="8"/>
      <c r="S21" s="8"/>
      <c r="T21" s="8"/>
    </row>
    <row r="22" spans="1:20" ht="21.75" customHeight="1">
      <c r="A22" s="119" t="s">
        <v>0</v>
      </c>
      <c r="B22" s="119" t="s">
        <v>8</v>
      </c>
      <c r="C22" s="119" t="s">
        <v>9</v>
      </c>
      <c r="D22" s="119" t="s">
        <v>10</v>
      </c>
      <c r="E22" s="119" t="s">
        <v>16</v>
      </c>
      <c r="F22" s="119" t="s">
        <v>11</v>
      </c>
      <c r="G22" s="119" t="s">
        <v>12</v>
      </c>
      <c r="H22" s="119" t="s">
        <v>21</v>
      </c>
      <c r="I22" s="119" t="s">
        <v>22</v>
      </c>
      <c r="J22" s="119" t="s">
        <v>28</v>
      </c>
      <c r="K22" s="125" t="s">
        <v>13</v>
      </c>
      <c r="L22" s="119" t="s">
        <v>23</v>
      </c>
      <c r="M22" s="119" t="s">
        <v>14</v>
      </c>
      <c r="N22" s="119"/>
      <c r="O22" s="119"/>
      <c r="P22" s="119"/>
      <c r="Q22" s="119"/>
      <c r="R22" s="119"/>
      <c r="S22" s="116" t="s">
        <v>56</v>
      </c>
      <c r="T22" s="116" t="s">
        <v>19</v>
      </c>
    </row>
    <row r="23" spans="1:20" ht="45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25"/>
      <c r="L23" s="119"/>
      <c r="M23" s="119" t="s">
        <v>17</v>
      </c>
      <c r="N23" s="119" t="s">
        <v>18</v>
      </c>
      <c r="O23" s="119" t="s">
        <v>24</v>
      </c>
      <c r="P23" s="119" t="s">
        <v>20</v>
      </c>
      <c r="Q23" s="119"/>
      <c r="R23" s="119"/>
      <c r="S23" s="117"/>
      <c r="T23" s="117"/>
    </row>
    <row r="24" spans="1:20" ht="30.7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25"/>
      <c r="L24" s="119"/>
      <c r="M24" s="119"/>
      <c r="N24" s="119"/>
      <c r="O24" s="119"/>
      <c r="P24" s="26" t="s">
        <v>25</v>
      </c>
      <c r="Q24" s="26" t="s">
        <v>32</v>
      </c>
      <c r="R24" s="26" t="s">
        <v>26</v>
      </c>
      <c r="S24" s="118"/>
      <c r="T24" s="118"/>
    </row>
    <row r="25" spans="1:20" ht="55.5" customHeight="1">
      <c r="A25" s="24">
        <v>1</v>
      </c>
      <c r="B25" s="26"/>
      <c r="C25" s="29" t="s">
        <v>199</v>
      </c>
      <c r="D25" s="24" t="s">
        <v>27</v>
      </c>
      <c r="E25" s="29" t="s">
        <v>200</v>
      </c>
      <c r="F25" s="24" t="s">
        <v>201</v>
      </c>
      <c r="G25" s="87" t="s">
        <v>79</v>
      </c>
      <c r="H25" s="87" t="s">
        <v>55</v>
      </c>
      <c r="I25" s="87">
        <v>77868</v>
      </c>
      <c r="J25" s="87">
        <f>I25/72</f>
        <v>1081.5</v>
      </c>
      <c r="K25" s="87">
        <v>0</v>
      </c>
      <c r="L25" s="87">
        <v>0</v>
      </c>
      <c r="M25" s="87">
        <v>4424</v>
      </c>
      <c r="N25" s="87"/>
      <c r="O25" s="87"/>
      <c r="P25" s="63"/>
      <c r="Q25" s="63"/>
      <c r="R25" s="63"/>
      <c r="S25" s="88">
        <f>L25*10%</f>
        <v>0</v>
      </c>
      <c r="T25" s="35">
        <f>S25+R25+O25+N25+M25+L25</f>
        <v>4424</v>
      </c>
    </row>
    <row r="26" spans="1:20" ht="55.5" customHeight="1">
      <c r="A26" s="24">
        <v>2</v>
      </c>
      <c r="B26" s="26"/>
      <c r="C26" s="26" t="s">
        <v>51</v>
      </c>
      <c r="D26" s="26" t="s">
        <v>27</v>
      </c>
      <c r="E26" s="26" t="s">
        <v>52</v>
      </c>
      <c r="F26" s="26" t="s">
        <v>53</v>
      </c>
      <c r="G26" s="87" t="s">
        <v>54</v>
      </c>
      <c r="H26" s="87" t="s">
        <v>55</v>
      </c>
      <c r="I26" s="87">
        <v>93971</v>
      </c>
      <c r="J26" s="63">
        <f>I26/72</f>
        <v>1305.1527777777778</v>
      </c>
      <c r="K26" s="89">
        <v>10</v>
      </c>
      <c r="L26" s="90">
        <f>J26*K26</f>
        <v>13051.527777777777</v>
      </c>
      <c r="M26" s="90"/>
      <c r="N26" s="90"/>
      <c r="O26" s="90"/>
      <c r="P26" s="91"/>
      <c r="Q26" s="91"/>
      <c r="R26" s="91"/>
      <c r="S26" s="90">
        <f>L26*10%</f>
        <v>1305.1527777777778</v>
      </c>
      <c r="T26" s="35">
        <f>S26+R26+O26+N26+M26+L26</f>
        <v>14356.680555555555</v>
      </c>
    </row>
    <row r="27" spans="1:20" ht="48" customHeight="1">
      <c r="A27" s="24">
        <v>3</v>
      </c>
      <c r="B27" s="26"/>
      <c r="C27" s="26" t="s">
        <v>57</v>
      </c>
      <c r="D27" s="28" t="s">
        <v>27</v>
      </c>
      <c r="E27" s="27" t="s">
        <v>58</v>
      </c>
      <c r="F27" s="41" t="s">
        <v>59</v>
      </c>
      <c r="G27" s="81" t="s">
        <v>60</v>
      </c>
      <c r="H27" s="87" t="s">
        <v>55</v>
      </c>
      <c r="I27" s="87">
        <v>82468</v>
      </c>
      <c r="J27" s="63">
        <f aca="true" t="shared" si="0" ref="J27:J46">I27/72</f>
        <v>1145.388888888889</v>
      </c>
      <c r="K27" s="89">
        <f>2+3.6</f>
        <v>5.6</v>
      </c>
      <c r="L27" s="90">
        <f aca="true" t="shared" si="1" ref="L27:L46">J27*K27</f>
        <v>6414.177777777778</v>
      </c>
      <c r="M27" s="90"/>
      <c r="N27" s="90"/>
      <c r="O27" s="90"/>
      <c r="P27" s="90"/>
      <c r="Q27" s="90"/>
      <c r="R27" s="90"/>
      <c r="S27" s="90">
        <f aca="true" t="shared" si="2" ref="S27:S46">L27*10%</f>
        <v>641.4177777777778</v>
      </c>
      <c r="T27" s="35">
        <f aca="true" t="shared" si="3" ref="T27:T46">S27+R27+O27+N27+M27+L27</f>
        <v>7055.595555555556</v>
      </c>
    </row>
    <row r="28" spans="1:20" ht="50.25" customHeight="1">
      <c r="A28" s="24">
        <v>4</v>
      </c>
      <c r="B28" s="37"/>
      <c r="C28" s="37" t="s">
        <v>61</v>
      </c>
      <c r="D28" s="26" t="s">
        <v>27</v>
      </c>
      <c r="E28" s="37" t="s">
        <v>62</v>
      </c>
      <c r="F28" s="28" t="s">
        <v>63</v>
      </c>
      <c r="G28" s="92" t="s">
        <v>64</v>
      </c>
      <c r="H28" s="87" t="s">
        <v>55</v>
      </c>
      <c r="I28" s="87">
        <v>85653</v>
      </c>
      <c r="J28" s="63">
        <f t="shared" si="0"/>
        <v>1189.625</v>
      </c>
      <c r="K28" s="89">
        <v>3.4</v>
      </c>
      <c r="L28" s="90">
        <f t="shared" si="1"/>
        <v>4044.725</v>
      </c>
      <c r="M28" s="90"/>
      <c r="N28" s="90"/>
      <c r="O28" s="90"/>
      <c r="P28" s="90"/>
      <c r="Q28" s="90"/>
      <c r="R28" s="90"/>
      <c r="S28" s="90">
        <f t="shared" si="2"/>
        <v>404.4725</v>
      </c>
      <c r="T28" s="35">
        <f t="shared" si="3"/>
        <v>4449.1975</v>
      </c>
    </row>
    <row r="29" spans="1:20" ht="51.75" customHeight="1">
      <c r="A29" s="24">
        <v>5</v>
      </c>
      <c r="B29" s="26"/>
      <c r="C29" s="26" t="s">
        <v>73</v>
      </c>
      <c r="D29" s="26" t="s">
        <v>27</v>
      </c>
      <c r="E29" s="26" t="s">
        <v>203</v>
      </c>
      <c r="F29" s="26" t="s">
        <v>202</v>
      </c>
      <c r="G29" s="87" t="s">
        <v>60</v>
      </c>
      <c r="H29" s="87" t="s">
        <v>55</v>
      </c>
      <c r="I29" s="87">
        <v>82468</v>
      </c>
      <c r="J29" s="63">
        <f t="shared" si="0"/>
        <v>1145.388888888889</v>
      </c>
      <c r="K29" s="89">
        <v>7.2</v>
      </c>
      <c r="L29" s="90">
        <f t="shared" si="1"/>
        <v>8246.800000000001</v>
      </c>
      <c r="M29" s="90"/>
      <c r="N29" s="90"/>
      <c r="O29" s="90"/>
      <c r="P29" s="90"/>
      <c r="Q29" s="90"/>
      <c r="R29" s="90"/>
      <c r="S29" s="90">
        <f t="shared" si="2"/>
        <v>824.6800000000002</v>
      </c>
      <c r="T29" s="35">
        <f t="shared" si="3"/>
        <v>9071.480000000001</v>
      </c>
    </row>
    <row r="30" spans="1:20" ht="63" customHeight="1">
      <c r="A30" s="24">
        <v>6</v>
      </c>
      <c r="B30" s="26"/>
      <c r="C30" s="26" t="s">
        <v>69</v>
      </c>
      <c r="D30" s="26" t="s">
        <v>27</v>
      </c>
      <c r="E30" s="26" t="s">
        <v>70</v>
      </c>
      <c r="F30" s="26" t="s">
        <v>71</v>
      </c>
      <c r="G30" s="87" t="s">
        <v>72</v>
      </c>
      <c r="H30" s="87" t="s">
        <v>55</v>
      </c>
      <c r="I30" s="87">
        <v>90609</v>
      </c>
      <c r="J30" s="63">
        <f t="shared" si="0"/>
        <v>1258.4583333333333</v>
      </c>
      <c r="K30" s="89">
        <v>15.6</v>
      </c>
      <c r="L30" s="90">
        <f t="shared" si="1"/>
        <v>19631.949999999997</v>
      </c>
      <c r="M30" s="90"/>
      <c r="N30" s="90"/>
      <c r="O30" s="90"/>
      <c r="P30" s="90">
        <v>20</v>
      </c>
      <c r="Q30" s="90">
        <v>14.4</v>
      </c>
      <c r="R30" s="90">
        <v>688</v>
      </c>
      <c r="S30" s="90">
        <f t="shared" si="2"/>
        <v>1963.1949999999997</v>
      </c>
      <c r="T30" s="35">
        <f t="shared" si="3"/>
        <v>22283.144999999997</v>
      </c>
    </row>
    <row r="31" spans="1:20" ht="54" customHeight="1">
      <c r="A31" s="24">
        <v>7</v>
      </c>
      <c r="B31" s="26"/>
      <c r="C31" s="26" t="s">
        <v>73</v>
      </c>
      <c r="D31" s="26" t="s">
        <v>27</v>
      </c>
      <c r="E31" s="26" t="s">
        <v>74</v>
      </c>
      <c r="F31" s="26" t="s">
        <v>75</v>
      </c>
      <c r="G31" s="87" t="s">
        <v>76</v>
      </c>
      <c r="H31" s="87" t="s">
        <v>55</v>
      </c>
      <c r="I31" s="87">
        <v>84061</v>
      </c>
      <c r="J31" s="63">
        <f t="shared" si="0"/>
        <v>1167.513888888889</v>
      </c>
      <c r="K31" s="89">
        <v>3.2</v>
      </c>
      <c r="L31" s="90">
        <f t="shared" si="1"/>
        <v>3736.0444444444447</v>
      </c>
      <c r="M31" s="93"/>
      <c r="N31" s="90"/>
      <c r="O31" s="90"/>
      <c r="P31" s="90"/>
      <c r="Q31" s="90"/>
      <c r="R31" s="90"/>
      <c r="S31" s="90">
        <f t="shared" si="2"/>
        <v>373.6044444444445</v>
      </c>
      <c r="T31" s="35">
        <f t="shared" si="3"/>
        <v>4109.648888888889</v>
      </c>
    </row>
    <row r="32" spans="1:31" ht="69" customHeight="1">
      <c r="A32" s="24">
        <v>8</v>
      </c>
      <c r="B32" s="37"/>
      <c r="C32" s="37" t="s">
        <v>77</v>
      </c>
      <c r="D32" s="26" t="s">
        <v>27</v>
      </c>
      <c r="E32" s="26" t="s">
        <v>78</v>
      </c>
      <c r="F32" s="81" t="s">
        <v>204</v>
      </c>
      <c r="G32" s="81" t="s">
        <v>79</v>
      </c>
      <c r="H32" s="87" t="s">
        <v>55</v>
      </c>
      <c r="I32" s="87">
        <v>77868</v>
      </c>
      <c r="J32" s="63">
        <f t="shared" si="0"/>
        <v>1081.5</v>
      </c>
      <c r="K32" s="89">
        <v>15.6</v>
      </c>
      <c r="L32" s="90">
        <f t="shared" si="1"/>
        <v>16871.399999999998</v>
      </c>
      <c r="M32" s="90"/>
      <c r="N32" s="94"/>
      <c r="O32" s="90"/>
      <c r="P32" s="91"/>
      <c r="Q32" s="91"/>
      <c r="R32" s="91"/>
      <c r="S32" s="90">
        <f t="shared" si="2"/>
        <v>1687.1399999999999</v>
      </c>
      <c r="T32" s="35">
        <f t="shared" si="3"/>
        <v>18558.539999999997</v>
      </c>
      <c r="Z32" s="19"/>
      <c r="AA32" s="10"/>
      <c r="AB32" s="10"/>
      <c r="AC32" s="19"/>
      <c r="AD32" s="20"/>
      <c r="AE32" s="20"/>
    </row>
    <row r="33" spans="1:20" ht="65.25" customHeight="1">
      <c r="A33" s="24">
        <v>9</v>
      </c>
      <c r="B33" s="26"/>
      <c r="C33" s="26" t="s">
        <v>80</v>
      </c>
      <c r="D33" s="26" t="s">
        <v>27</v>
      </c>
      <c r="E33" s="26" t="s">
        <v>84</v>
      </c>
      <c r="F33" s="26" t="s">
        <v>81</v>
      </c>
      <c r="G33" s="87" t="s">
        <v>82</v>
      </c>
      <c r="H33" s="87" t="s">
        <v>55</v>
      </c>
      <c r="I33" s="87">
        <v>90609</v>
      </c>
      <c r="J33" s="63">
        <f t="shared" si="0"/>
        <v>1258.4583333333333</v>
      </c>
      <c r="K33" s="89">
        <v>4</v>
      </c>
      <c r="L33" s="90">
        <f t="shared" si="1"/>
        <v>5033.833333333333</v>
      </c>
      <c r="M33" s="90"/>
      <c r="N33" s="90"/>
      <c r="O33" s="90"/>
      <c r="P33" s="91"/>
      <c r="Q33" s="91"/>
      <c r="R33" s="91"/>
      <c r="S33" s="90">
        <f t="shared" si="2"/>
        <v>503.3833333333333</v>
      </c>
      <c r="T33" s="35">
        <f t="shared" si="3"/>
        <v>5537.216666666666</v>
      </c>
    </row>
    <row r="34" spans="1:20" ht="52.5" customHeight="1">
      <c r="A34" s="24">
        <v>10</v>
      </c>
      <c r="B34" s="26"/>
      <c r="C34" s="26" t="s">
        <v>83</v>
      </c>
      <c r="D34" s="26" t="s">
        <v>27</v>
      </c>
      <c r="E34" s="26" t="s">
        <v>85</v>
      </c>
      <c r="F34" s="26" t="s">
        <v>86</v>
      </c>
      <c r="G34" s="87" t="s">
        <v>87</v>
      </c>
      <c r="H34" s="87" t="s">
        <v>55</v>
      </c>
      <c r="I34" s="87">
        <v>90609</v>
      </c>
      <c r="J34" s="63">
        <f t="shared" si="0"/>
        <v>1258.4583333333333</v>
      </c>
      <c r="K34" s="89">
        <v>18.2</v>
      </c>
      <c r="L34" s="90">
        <f t="shared" si="1"/>
        <v>22903.941666666666</v>
      </c>
      <c r="M34" s="90"/>
      <c r="N34" s="90"/>
      <c r="O34" s="90"/>
      <c r="P34" s="90">
        <v>25</v>
      </c>
      <c r="Q34" s="90">
        <v>17</v>
      </c>
      <c r="R34" s="90">
        <v>1045</v>
      </c>
      <c r="S34" s="90">
        <f t="shared" si="2"/>
        <v>2290.3941666666665</v>
      </c>
      <c r="T34" s="35">
        <f t="shared" si="3"/>
        <v>26239.33583333333</v>
      </c>
    </row>
    <row r="35" spans="1:20" ht="48.75" customHeight="1">
      <c r="A35" s="24">
        <v>11</v>
      </c>
      <c r="B35" s="26"/>
      <c r="C35" s="26" t="s">
        <v>88</v>
      </c>
      <c r="D35" s="26" t="s">
        <v>27</v>
      </c>
      <c r="E35" s="26" t="s">
        <v>89</v>
      </c>
      <c r="F35" s="26" t="s">
        <v>90</v>
      </c>
      <c r="G35" s="87" t="s">
        <v>91</v>
      </c>
      <c r="H35" s="87" t="s">
        <v>55</v>
      </c>
      <c r="I35" s="87">
        <v>89016</v>
      </c>
      <c r="J35" s="63">
        <f t="shared" si="0"/>
        <v>1236.3333333333333</v>
      </c>
      <c r="K35" s="89">
        <v>9.2</v>
      </c>
      <c r="L35" s="90">
        <f t="shared" si="1"/>
        <v>11374.266666666665</v>
      </c>
      <c r="M35" s="90"/>
      <c r="N35" s="90"/>
      <c r="O35" s="90"/>
      <c r="P35" s="90"/>
      <c r="Q35" s="90"/>
      <c r="R35" s="90"/>
      <c r="S35" s="90">
        <f t="shared" si="2"/>
        <v>1137.4266666666665</v>
      </c>
      <c r="T35" s="35">
        <f t="shared" si="3"/>
        <v>12511.69333333333</v>
      </c>
    </row>
    <row r="36" spans="1:20" ht="47.25">
      <c r="A36" s="24">
        <v>12</v>
      </c>
      <c r="B36" s="26"/>
      <c r="C36" s="26" t="s">
        <v>88</v>
      </c>
      <c r="D36" s="26" t="s">
        <v>27</v>
      </c>
      <c r="E36" s="26" t="s">
        <v>92</v>
      </c>
      <c r="F36" s="26" t="s">
        <v>93</v>
      </c>
      <c r="G36" s="87" t="s">
        <v>94</v>
      </c>
      <c r="H36" s="87" t="s">
        <v>55</v>
      </c>
      <c r="I36" s="87">
        <v>77867</v>
      </c>
      <c r="J36" s="63">
        <f t="shared" si="0"/>
        <v>1081.486111111111</v>
      </c>
      <c r="K36" s="89">
        <v>9.2</v>
      </c>
      <c r="L36" s="90">
        <f t="shared" si="1"/>
        <v>9949.672222222222</v>
      </c>
      <c r="M36" s="90"/>
      <c r="N36" s="90"/>
      <c r="O36" s="90"/>
      <c r="P36" s="90"/>
      <c r="Q36" s="90"/>
      <c r="R36" s="90"/>
      <c r="S36" s="90">
        <f t="shared" si="2"/>
        <v>994.9672222222222</v>
      </c>
      <c r="T36" s="35">
        <f t="shared" si="3"/>
        <v>10944.639444444443</v>
      </c>
    </row>
    <row r="37" spans="1:20" ht="48" customHeight="1">
      <c r="A37" s="24">
        <v>13</v>
      </c>
      <c r="B37" s="26"/>
      <c r="C37" s="26" t="s">
        <v>95</v>
      </c>
      <c r="D37" s="26" t="s">
        <v>27</v>
      </c>
      <c r="E37" s="26" t="s">
        <v>96</v>
      </c>
      <c r="F37" s="26" t="s">
        <v>97</v>
      </c>
      <c r="G37" s="87" t="s">
        <v>98</v>
      </c>
      <c r="H37" s="87" t="s">
        <v>55</v>
      </c>
      <c r="I37" s="89">
        <v>90609</v>
      </c>
      <c r="J37" s="63">
        <f t="shared" si="0"/>
        <v>1258.4583333333333</v>
      </c>
      <c r="K37" s="89">
        <v>5.6</v>
      </c>
      <c r="L37" s="90">
        <f>J37*K37</f>
        <v>7047.366666666666</v>
      </c>
      <c r="M37" s="90"/>
      <c r="N37" s="90"/>
      <c r="O37" s="90"/>
      <c r="P37" s="91">
        <v>20</v>
      </c>
      <c r="Q37" s="91">
        <v>5.6</v>
      </c>
      <c r="R37" s="91">
        <v>295</v>
      </c>
      <c r="S37" s="90">
        <f t="shared" si="2"/>
        <v>704.7366666666667</v>
      </c>
      <c r="T37" s="35">
        <f t="shared" si="3"/>
        <v>8047.103333333333</v>
      </c>
    </row>
    <row r="38" spans="1:20" ht="48" customHeight="1">
      <c r="A38" s="24">
        <v>14</v>
      </c>
      <c r="B38" s="29"/>
      <c r="C38" s="29" t="s">
        <v>191</v>
      </c>
      <c r="D38" s="29" t="s">
        <v>27</v>
      </c>
      <c r="E38" s="29" t="s">
        <v>192</v>
      </c>
      <c r="F38" s="29" t="s">
        <v>193</v>
      </c>
      <c r="G38" s="87" t="s">
        <v>194</v>
      </c>
      <c r="H38" s="87" t="s">
        <v>55</v>
      </c>
      <c r="I38" s="87">
        <v>93971</v>
      </c>
      <c r="J38" s="95">
        <f t="shared" si="0"/>
        <v>1305.1527777777778</v>
      </c>
      <c r="K38" s="89">
        <f>1.6+3.4</f>
        <v>5</v>
      </c>
      <c r="L38" s="90">
        <f aca="true" t="shared" si="4" ref="L38:L45">J38*K38</f>
        <v>6525.763888888889</v>
      </c>
      <c r="M38" s="90"/>
      <c r="N38" s="90"/>
      <c r="O38" s="90"/>
      <c r="P38" s="91"/>
      <c r="Q38" s="91"/>
      <c r="R38" s="91"/>
      <c r="S38" s="90">
        <f t="shared" si="2"/>
        <v>652.5763888888889</v>
      </c>
      <c r="T38" s="35">
        <f t="shared" si="3"/>
        <v>7178.340277777777</v>
      </c>
    </row>
    <row r="39" spans="1:20" ht="47.25">
      <c r="A39" s="24">
        <v>15</v>
      </c>
      <c r="B39" s="26"/>
      <c r="C39" s="26" t="s">
        <v>99</v>
      </c>
      <c r="D39" s="26" t="s">
        <v>27</v>
      </c>
      <c r="E39" s="37" t="s">
        <v>100</v>
      </c>
      <c r="F39" s="38" t="s">
        <v>101</v>
      </c>
      <c r="G39" s="92" t="s">
        <v>87</v>
      </c>
      <c r="H39" s="87" t="s">
        <v>55</v>
      </c>
      <c r="I39" s="89">
        <v>90609</v>
      </c>
      <c r="J39" s="63">
        <f t="shared" si="0"/>
        <v>1258.4583333333333</v>
      </c>
      <c r="K39" s="89">
        <v>18.2</v>
      </c>
      <c r="L39" s="90">
        <f t="shared" si="4"/>
        <v>22903.941666666666</v>
      </c>
      <c r="M39" s="90"/>
      <c r="N39" s="90"/>
      <c r="O39" s="90"/>
      <c r="P39" s="90">
        <v>25</v>
      </c>
      <c r="Q39" s="90">
        <v>17</v>
      </c>
      <c r="R39" s="90">
        <v>1045</v>
      </c>
      <c r="S39" s="90">
        <f t="shared" si="2"/>
        <v>2290.3941666666665</v>
      </c>
      <c r="T39" s="35">
        <f t="shared" si="3"/>
        <v>26239.33583333333</v>
      </c>
    </row>
    <row r="40" spans="1:20" ht="55.5" customHeight="1">
      <c r="A40" s="24">
        <v>16</v>
      </c>
      <c r="B40" s="26"/>
      <c r="C40" s="26" t="s">
        <v>99</v>
      </c>
      <c r="D40" s="26" t="s">
        <v>27</v>
      </c>
      <c r="E40" s="26" t="s">
        <v>102</v>
      </c>
      <c r="F40" s="26" t="s">
        <v>103</v>
      </c>
      <c r="G40" s="87" t="s">
        <v>79</v>
      </c>
      <c r="H40" s="87" t="s">
        <v>55</v>
      </c>
      <c r="I40" s="89">
        <v>77869</v>
      </c>
      <c r="J40" s="63">
        <f t="shared" si="0"/>
        <v>1081.513888888889</v>
      </c>
      <c r="K40" s="89">
        <v>10.2</v>
      </c>
      <c r="L40" s="90">
        <f t="shared" si="4"/>
        <v>11031.441666666666</v>
      </c>
      <c r="M40" s="90"/>
      <c r="N40" s="90"/>
      <c r="O40" s="90"/>
      <c r="P40" s="90">
        <v>25</v>
      </c>
      <c r="Q40" s="96">
        <v>10.2</v>
      </c>
      <c r="R40" s="90">
        <v>627</v>
      </c>
      <c r="S40" s="90">
        <f t="shared" si="2"/>
        <v>1103.1441666666667</v>
      </c>
      <c r="T40" s="35">
        <f t="shared" si="3"/>
        <v>12761.585833333333</v>
      </c>
    </row>
    <row r="41" spans="1:20" ht="55.5" customHeight="1">
      <c r="A41" s="24">
        <v>17</v>
      </c>
      <c r="B41" s="85"/>
      <c r="C41" s="63" t="s">
        <v>232</v>
      </c>
      <c r="D41" s="63" t="s">
        <v>27</v>
      </c>
      <c r="E41" s="63" t="s">
        <v>233</v>
      </c>
      <c r="F41" s="86" t="s">
        <v>234</v>
      </c>
      <c r="G41" s="85" t="s">
        <v>79</v>
      </c>
      <c r="H41" s="87" t="s">
        <v>55</v>
      </c>
      <c r="I41" s="87">
        <v>77867</v>
      </c>
      <c r="J41" s="63">
        <f t="shared" si="0"/>
        <v>1081.486111111111</v>
      </c>
      <c r="K41" s="89"/>
      <c r="L41" s="90">
        <f t="shared" si="4"/>
        <v>0</v>
      </c>
      <c r="M41" s="90"/>
      <c r="N41" s="90">
        <v>4424</v>
      </c>
      <c r="O41" s="90"/>
      <c r="P41" s="90"/>
      <c r="Q41" s="90"/>
      <c r="R41" s="90"/>
      <c r="S41" s="90">
        <f t="shared" si="2"/>
        <v>0</v>
      </c>
      <c r="T41" s="35">
        <f t="shared" si="3"/>
        <v>4424</v>
      </c>
    </row>
    <row r="42" spans="1:20" ht="55.5" customHeight="1">
      <c r="A42" s="24">
        <v>18</v>
      </c>
      <c r="B42" s="29"/>
      <c r="C42" s="29" t="s">
        <v>139</v>
      </c>
      <c r="D42" s="29" t="s">
        <v>27</v>
      </c>
      <c r="E42" s="29" t="s">
        <v>205</v>
      </c>
      <c r="F42" s="29" t="s">
        <v>206</v>
      </c>
      <c r="G42" s="87" t="s">
        <v>207</v>
      </c>
      <c r="H42" s="87" t="s">
        <v>55</v>
      </c>
      <c r="I42" s="89">
        <v>87246</v>
      </c>
      <c r="J42" s="97">
        <f>I42/72</f>
        <v>1211.75</v>
      </c>
      <c r="K42" s="89">
        <f>5.8+5.2</f>
        <v>11</v>
      </c>
      <c r="L42" s="90">
        <f t="shared" si="4"/>
        <v>13329.25</v>
      </c>
      <c r="M42" s="90"/>
      <c r="N42" s="90"/>
      <c r="O42" s="90"/>
      <c r="P42" s="90"/>
      <c r="Q42" s="90"/>
      <c r="R42" s="90"/>
      <c r="S42" s="90">
        <f t="shared" si="2"/>
        <v>1332.9250000000002</v>
      </c>
      <c r="T42" s="35">
        <f t="shared" si="3"/>
        <v>14662.175</v>
      </c>
    </row>
    <row r="43" spans="1:20" ht="48.75" customHeight="1">
      <c r="A43" s="24">
        <v>19</v>
      </c>
      <c r="B43" s="42"/>
      <c r="C43" s="28" t="s">
        <v>108</v>
      </c>
      <c r="D43" s="28" t="s">
        <v>27</v>
      </c>
      <c r="E43" s="37" t="s">
        <v>109</v>
      </c>
      <c r="F43" s="27" t="s">
        <v>110</v>
      </c>
      <c r="G43" s="81" t="s">
        <v>111</v>
      </c>
      <c r="H43" s="87" t="s">
        <v>55</v>
      </c>
      <c r="I43" s="87">
        <v>92201</v>
      </c>
      <c r="J43" s="63">
        <f t="shared" si="0"/>
        <v>1280.5694444444443</v>
      </c>
      <c r="K43" s="89">
        <v>7.8</v>
      </c>
      <c r="L43" s="90">
        <f t="shared" si="4"/>
        <v>9988.441666666666</v>
      </c>
      <c r="M43" s="90"/>
      <c r="N43" s="90"/>
      <c r="O43" s="90"/>
      <c r="P43" s="91">
        <v>20</v>
      </c>
      <c r="Q43" s="91">
        <v>7.8</v>
      </c>
      <c r="R43" s="91">
        <v>393</v>
      </c>
      <c r="S43" s="90">
        <f t="shared" si="2"/>
        <v>998.8441666666666</v>
      </c>
      <c r="T43" s="35">
        <f t="shared" si="3"/>
        <v>11380.285833333332</v>
      </c>
    </row>
    <row r="44" spans="1:20" ht="51" customHeight="1">
      <c r="A44" s="24">
        <v>20</v>
      </c>
      <c r="B44" s="26"/>
      <c r="C44" s="26" t="s">
        <v>112</v>
      </c>
      <c r="D44" s="26" t="s">
        <v>27</v>
      </c>
      <c r="E44" s="26" t="s">
        <v>113</v>
      </c>
      <c r="F44" s="26" t="s">
        <v>114</v>
      </c>
      <c r="G44" s="87" t="s">
        <v>115</v>
      </c>
      <c r="H44" s="87" t="s">
        <v>55</v>
      </c>
      <c r="I44" s="87">
        <v>93971</v>
      </c>
      <c r="J44" s="63">
        <f t="shared" si="0"/>
        <v>1305.1527777777778</v>
      </c>
      <c r="K44" s="89">
        <v>15.6</v>
      </c>
      <c r="L44" s="90">
        <f t="shared" si="4"/>
        <v>20360.383333333335</v>
      </c>
      <c r="M44" s="90"/>
      <c r="N44" s="90">
        <v>4424</v>
      </c>
      <c r="O44" s="90"/>
      <c r="P44" s="91">
        <v>20</v>
      </c>
      <c r="Q44" s="91">
        <v>14.4</v>
      </c>
      <c r="R44" s="91">
        <v>688</v>
      </c>
      <c r="S44" s="90">
        <f t="shared" si="2"/>
        <v>2036.0383333333336</v>
      </c>
      <c r="T44" s="35">
        <f>S44+R44+O44+N44+M44+L44</f>
        <v>27508.42166666667</v>
      </c>
    </row>
    <row r="45" spans="1:20" ht="21" customHeight="1">
      <c r="A45" s="24">
        <v>21</v>
      </c>
      <c r="B45" s="53" t="s">
        <v>36</v>
      </c>
      <c r="C45" s="37" t="s">
        <v>31</v>
      </c>
      <c r="D45" s="26" t="s">
        <v>27</v>
      </c>
      <c r="E45" s="37"/>
      <c r="F45" s="38"/>
      <c r="G45" s="98" t="s">
        <v>116</v>
      </c>
      <c r="H45" s="87" t="s">
        <v>55</v>
      </c>
      <c r="I45" s="87">
        <v>85653</v>
      </c>
      <c r="J45" s="63">
        <f t="shared" si="0"/>
        <v>1189.625</v>
      </c>
      <c r="K45" s="99">
        <v>6</v>
      </c>
      <c r="L45" s="90">
        <f t="shared" si="4"/>
        <v>7137.75</v>
      </c>
      <c r="M45" s="90"/>
      <c r="N45" s="90"/>
      <c r="O45" s="90"/>
      <c r="P45" s="90"/>
      <c r="Q45" s="90"/>
      <c r="R45" s="90"/>
      <c r="S45" s="90">
        <f t="shared" si="2"/>
        <v>713.7750000000001</v>
      </c>
      <c r="T45" s="35">
        <f t="shared" si="3"/>
        <v>7851.525</v>
      </c>
    </row>
    <row r="46" spans="1:20" ht="96.75" customHeight="1">
      <c r="A46" s="24">
        <v>22</v>
      </c>
      <c r="B46" s="30" t="s">
        <v>36</v>
      </c>
      <c r="C46" s="37" t="s">
        <v>181</v>
      </c>
      <c r="D46" s="26" t="s">
        <v>27</v>
      </c>
      <c r="E46" s="37"/>
      <c r="F46" s="38"/>
      <c r="G46" s="98" t="s">
        <v>116</v>
      </c>
      <c r="H46" s="87" t="s">
        <v>55</v>
      </c>
      <c r="I46" s="87">
        <v>85653</v>
      </c>
      <c r="J46" s="63">
        <f t="shared" si="0"/>
        <v>1189.625</v>
      </c>
      <c r="K46" s="89">
        <v>3.2</v>
      </c>
      <c r="L46" s="90">
        <f t="shared" si="1"/>
        <v>3806.8</v>
      </c>
      <c r="M46" s="90"/>
      <c r="N46" s="90"/>
      <c r="O46" s="90"/>
      <c r="P46" s="90"/>
      <c r="Q46" s="90"/>
      <c r="R46" s="90"/>
      <c r="S46" s="90">
        <f t="shared" si="2"/>
        <v>380.68000000000006</v>
      </c>
      <c r="T46" s="35">
        <f t="shared" si="3"/>
        <v>4187.4800000000005</v>
      </c>
    </row>
    <row r="47" spans="1:20" ht="15.75">
      <c r="A47" s="24"/>
      <c r="B47" s="43" t="s">
        <v>50</v>
      </c>
      <c r="C47" s="44"/>
      <c r="D47" s="44"/>
      <c r="E47" s="44"/>
      <c r="F47" s="45"/>
      <c r="G47" s="44"/>
      <c r="H47" s="50"/>
      <c r="I47" s="44"/>
      <c r="J47" s="46"/>
      <c r="K47" s="47">
        <f>K46+K45+K44+K43+K41+K40+K39+K37+K36+K35+K34+K33+K32+K31+K30+K29+K28+K27+K26+K38+K42</f>
        <v>183.79999999999998</v>
      </c>
      <c r="L47" s="56">
        <f>L46+L45+L44+L43+L41+L40+L39+L37+L36+L35+L34+L33+L32+L31+L30+L29+L28+L27+L26+L38+L25+L42</f>
        <v>223389.47777777776</v>
      </c>
      <c r="M47" s="56">
        <f aca="true" t="shared" si="5" ref="M47:S47">M46+M45+M44+M43+M41+M40+M39+M37+M36+M35+M34+M33+M32+M31+M30+M29+M28+M27+M26+M38+M25+M42</f>
        <v>4424</v>
      </c>
      <c r="N47" s="56">
        <f t="shared" si="5"/>
        <v>8848</v>
      </c>
      <c r="O47" s="56">
        <f t="shared" si="5"/>
        <v>0</v>
      </c>
      <c r="P47" s="56"/>
      <c r="Q47" s="56"/>
      <c r="R47" s="56">
        <f t="shared" si="5"/>
        <v>4781</v>
      </c>
      <c r="S47" s="56">
        <f t="shared" si="5"/>
        <v>22338.947777777776</v>
      </c>
      <c r="T47" s="56">
        <f>T46+T45+T44+T43+T41+T40+T39+T37+T36+T35+T34+T33+T32+T31+T30+T29+T28+T27+T26+T38+T25+T42</f>
        <v>263781.4255555556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15"/>
      <c r="L48" s="4"/>
      <c r="M48" s="4"/>
      <c r="N48" s="4"/>
      <c r="O48" s="4"/>
      <c r="P48" s="4"/>
      <c r="Q48" s="4"/>
      <c r="R48" s="4"/>
      <c r="S48" s="2"/>
      <c r="T48" s="2"/>
    </row>
    <row r="49" spans="1:20" ht="12.75">
      <c r="A49" s="4"/>
      <c r="B49" s="21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"/>
      <c r="S49" s="2"/>
      <c r="T49" s="2"/>
    </row>
    <row r="50" spans="1:20" ht="21" customHeight="1">
      <c r="A50" s="4"/>
      <c r="B50" s="21" t="s">
        <v>130</v>
      </c>
      <c r="C50" s="122" t="s">
        <v>131</v>
      </c>
      <c r="D50" s="122"/>
      <c r="E50" s="21"/>
      <c r="F50" s="21" t="s">
        <v>132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"/>
      <c r="S50" s="2"/>
      <c r="T50" s="2"/>
    </row>
    <row r="51" spans="1:20" ht="12.75">
      <c r="A51" s="4"/>
      <c r="B51" s="21"/>
      <c r="C51" s="122" t="s">
        <v>133</v>
      </c>
      <c r="D51" s="122"/>
      <c r="E51" s="21"/>
      <c r="F51" s="21" t="s">
        <v>134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"/>
      <c r="S51" s="2"/>
      <c r="T51" s="2"/>
    </row>
    <row r="52" spans="1:20" ht="12.75">
      <c r="A52" s="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6"/>
      <c r="S52" s="2"/>
      <c r="T52" s="2"/>
    </row>
    <row r="53" spans="1:20" ht="12.75">
      <c r="A53" s="2"/>
      <c r="B53" s="3"/>
      <c r="C53" s="3"/>
      <c r="D53" s="3"/>
      <c r="E53" s="3"/>
      <c r="F53" s="3"/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126"/>
      <c r="C54" s="126"/>
      <c r="D54" s="126"/>
      <c r="E54" s="3"/>
      <c r="F54" s="3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126"/>
      <c r="C55" s="126"/>
      <c r="D55" s="126"/>
      <c r="E55" s="3"/>
      <c r="F55" s="3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5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16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16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16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16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16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16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1"/>
      <c r="B75" s="1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  <c r="S83" s="1"/>
      <c r="T83" s="1"/>
    </row>
  </sheetData>
  <sheetProtection/>
  <mergeCells count="26">
    <mergeCell ref="F4:J4"/>
    <mergeCell ref="S22:S24"/>
    <mergeCell ref="T22:T24"/>
    <mergeCell ref="C50:D50"/>
    <mergeCell ref="C51:D51"/>
    <mergeCell ref="K22:K24"/>
    <mergeCell ref="F22:F24"/>
    <mergeCell ref="C6:O6"/>
    <mergeCell ref="C7:O7"/>
    <mergeCell ref="O23:O24"/>
    <mergeCell ref="H22:H24"/>
    <mergeCell ref="A22:A24"/>
    <mergeCell ref="B22:B24"/>
    <mergeCell ref="C22:C24"/>
    <mergeCell ref="D22:D24"/>
    <mergeCell ref="E22:E24"/>
    <mergeCell ref="B55:D55"/>
    <mergeCell ref="B54:D54"/>
    <mergeCell ref="M22:R22"/>
    <mergeCell ref="M23:M24"/>
    <mergeCell ref="N23:N24"/>
    <mergeCell ref="L22:L24"/>
    <mergeCell ref="P23:R23"/>
    <mergeCell ref="I22:I24"/>
    <mergeCell ref="J22:J24"/>
    <mergeCell ref="G22:G24"/>
  </mergeCells>
  <printOptions/>
  <pageMargins left="0" right="0" top="0.5118110236220472" bottom="0.15748031496062992" header="0.2362204724409449" footer="0.196850393700787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2019-09-16T19:47:12Z</cp:lastPrinted>
  <dcterms:created xsi:type="dcterms:W3CDTF">2005-08-15T11:49:35Z</dcterms:created>
  <dcterms:modified xsi:type="dcterms:W3CDTF">2019-10-17T10:11:38Z</dcterms:modified>
  <cp:category/>
  <cp:version/>
  <cp:contentType/>
  <cp:contentStatus/>
</cp:coreProperties>
</file>