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80" windowWidth="11340" windowHeight="6675" tabRatio="601" activeTab="3"/>
  </bookViews>
  <sheets>
    <sheet name="Ф-31тариф№17" sheetId="1" r:id="rId1"/>
    <sheet name="Ф-21тариф№16" sheetId="2" r:id="rId2"/>
    <sheet name="ЭМ-02тариф №15" sheetId="3" r:id="rId3"/>
    <sheet name="свод" sheetId="4" r:id="rId4"/>
  </sheets>
  <definedNames>
    <definedName name="_xlnm.Print_Titles" localSheetId="3">'свод'!$21:$23</definedName>
    <definedName name="_xlnm.Print_Titles" localSheetId="1">'Ф-21тариф№16'!$22:$24</definedName>
    <definedName name="_xlnm.Print_Titles" localSheetId="0">'Ф-31тариф№17'!$22:$24</definedName>
    <definedName name="_xlnm.Print_Titles" localSheetId="2">'ЭМ-02тариф №15'!$20:$22</definedName>
    <definedName name="_xlnm.Print_Area" localSheetId="1">'Ф-21тариф№16'!$A$1:$U$54</definedName>
    <definedName name="_xlnm.Print_Area" localSheetId="0">'Ф-31тариф№17'!$A$1:$U$49</definedName>
    <definedName name="_xlnm.Print_Area" localSheetId="2">'ЭМ-02тариф №15'!$A$1:$U$54</definedName>
  </definedNames>
  <calcPr fullCalcOnLoad="1"/>
</workbook>
</file>

<file path=xl/sharedStrings.xml><?xml version="1.0" encoding="utf-8"?>
<sst xmlns="http://schemas.openxmlformats.org/spreadsheetml/2006/main" count="655" uniqueCount="179">
  <si>
    <t>№</t>
  </si>
  <si>
    <t>бюджет</t>
  </si>
  <si>
    <t>договор</t>
  </si>
  <si>
    <t>Курс</t>
  </si>
  <si>
    <t>Показатели:</t>
  </si>
  <si>
    <t>Специальность:</t>
  </si>
  <si>
    <t>Количество учащихся,всего-</t>
  </si>
  <si>
    <t>Число часов-</t>
  </si>
  <si>
    <t>Ф.И.О.</t>
  </si>
  <si>
    <t>Занимаемая должность(с указанием предмета)</t>
  </si>
  <si>
    <t>Образование(высшее)</t>
  </si>
  <si>
    <t>Номер док-та и дата выдачи</t>
  </si>
  <si>
    <t>Пед.стаж</t>
  </si>
  <si>
    <t>Число часов в м-ц</t>
  </si>
  <si>
    <t>доплата</t>
  </si>
  <si>
    <t>Согласовано</t>
  </si>
  <si>
    <t>Оконченное учебное заведение</t>
  </si>
  <si>
    <t>кл.рук</t>
  </si>
  <si>
    <t>зав.каб</t>
  </si>
  <si>
    <t xml:space="preserve">Всего заработная плата в месяц </t>
  </si>
  <si>
    <t>проверка тетрадей</t>
  </si>
  <si>
    <t>Звено, ступень по блокам (категория G)</t>
  </si>
  <si>
    <t>Оклад согласно ППРК № 1193 от 31.12.2015 г. (оклад по G)</t>
  </si>
  <si>
    <t>Заработная плата в месяц по НСОТ (G)</t>
  </si>
  <si>
    <t>цикловые комиссии</t>
  </si>
  <si>
    <t>%</t>
  </si>
  <si>
    <t>сумма</t>
  </si>
  <si>
    <t>высшее</t>
  </si>
  <si>
    <t>Ставка</t>
  </si>
  <si>
    <t>Утверждаю</t>
  </si>
  <si>
    <t>КГКП "Аркалыкский политехнический колледж" Управления образования акимата Костанайской области</t>
  </si>
  <si>
    <t>консультация</t>
  </si>
  <si>
    <t>1504000--фермерское хозяйство (по профилю)</t>
  </si>
  <si>
    <t>к-во часов</t>
  </si>
  <si>
    <t>Заместитель руководителя</t>
  </si>
  <si>
    <t>на 1 сентября 2019 года</t>
  </si>
  <si>
    <t>Бюджетная программа (024)</t>
  </si>
  <si>
    <t>Курсовые проектирование</t>
  </si>
  <si>
    <t>Итоговая аттестация</t>
  </si>
  <si>
    <t>Консультации</t>
  </si>
  <si>
    <t>Тарификационный список  преподавателей №15</t>
  </si>
  <si>
    <t>И.о.директора КГКП "Аркалыкский политехнический колледж"</t>
  </si>
  <si>
    <t>___________________________И. Крыжанова</t>
  </si>
  <si>
    <t>_____________________ Альжанова М.Х.</t>
  </si>
  <si>
    <t>Преподаватель электрооборудавания и автоматизация</t>
  </si>
  <si>
    <t>ЖБ-Б №0052374, 2014г</t>
  </si>
  <si>
    <t>4 года 4 мес</t>
  </si>
  <si>
    <t>В1-4</t>
  </si>
  <si>
    <t xml:space="preserve">Надбавка 10% </t>
  </si>
  <si>
    <t>Итого</t>
  </si>
  <si>
    <t>Преподаватель дисциплины определяемые организацией</t>
  </si>
  <si>
    <t>Аркалыкский педагогический институт им. Ы. Алтынсарина, , история, основы права и экономики. Костанайский инженерно-экономический университет  им. М.Дулатова, электромеханика</t>
  </si>
  <si>
    <t>ЖБ№0714873, 2015г</t>
  </si>
  <si>
    <t>13 лет</t>
  </si>
  <si>
    <t>Преподаватель физической культуры</t>
  </si>
  <si>
    <t>Аркалыкский педагогический институт, бакалавр физической культуры и спорта</t>
  </si>
  <si>
    <t>БЖБ №0042771, 2008г.</t>
  </si>
  <si>
    <t xml:space="preserve">12 лет </t>
  </si>
  <si>
    <t>Преподаватель релиоговедение</t>
  </si>
  <si>
    <t>Аркалыкский педагогический институт, учитель истории основы права и экономики</t>
  </si>
  <si>
    <t>БЖБ№0042909, 2007г.</t>
  </si>
  <si>
    <t>4 года</t>
  </si>
  <si>
    <t>Преподаватель самопознание</t>
  </si>
  <si>
    <t>Костанайский государственный педогагический институт, педагогика и психология</t>
  </si>
  <si>
    <t>ЖБ №014281, 2010г</t>
  </si>
  <si>
    <t>9 лет</t>
  </si>
  <si>
    <t>Преподаватель черчения</t>
  </si>
  <si>
    <t>Целиноградский СХИ, инженер-строитель</t>
  </si>
  <si>
    <t>ИВ №322989, 1983г.</t>
  </si>
  <si>
    <t>36 лет</t>
  </si>
  <si>
    <t>Преподаватель иностранного языка</t>
  </si>
  <si>
    <t>АрГПИ им. Ы. Алтынсарина, бакалавр иностранных языков</t>
  </si>
  <si>
    <t>ЖБ -Б №0206062, 2011г.</t>
  </si>
  <si>
    <t>14 лет 8 мес</t>
  </si>
  <si>
    <t>АрГПИ им. Ы. Алтынсарина, учитель английского языка и немецского языка</t>
  </si>
  <si>
    <t>ЖБ №0714901, 2006г</t>
  </si>
  <si>
    <t xml:space="preserve">до года </t>
  </si>
  <si>
    <t>Преподаватель основы культурологии</t>
  </si>
  <si>
    <t>Аркалыкский  педагогический институт, учитель истории, основ права и экономики</t>
  </si>
  <si>
    <t>АЖБ №0007418 2007г.</t>
  </si>
  <si>
    <t>12 лет</t>
  </si>
  <si>
    <t>Преподаватель основы электро-техники</t>
  </si>
  <si>
    <t xml:space="preserve">Рудненский индустриальный институт, бакалавр профессиональное обучение </t>
  </si>
  <si>
    <t>ЖБ-Б №1091648, 2016г</t>
  </si>
  <si>
    <t>3 года</t>
  </si>
  <si>
    <t>Преподаватель русского языка и литературы</t>
  </si>
  <si>
    <t>АрГПИ им. Ы. Алтынсарина, бакалавр русского языка и литературы</t>
  </si>
  <si>
    <t>ЖБ-Б №1441050, 2019г.</t>
  </si>
  <si>
    <t>до года</t>
  </si>
  <si>
    <t>Преподаватель химии</t>
  </si>
  <si>
    <t>Аркалыкский педагогический институт, биология и химия. Карагандинский университет "Болашак" магистр экономических наук</t>
  </si>
  <si>
    <t>ЖООК-М №0052980, 2014.</t>
  </si>
  <si>
    <t>21 год 10 мес</t>
  </si>
  <si>
    <t>Вакансия</t>
  </si>
  <si>
    <t>7-10</t>
  </si>
  <si>
    <t>Исполнители:</t>
  </si>
  <si>
    <t xml:space="preserve">Зам.директора по УР </t>
  </si>
  <si>
    <t>Крыжанова И.В</t>
  </si>
  <si>
    <t>Главный бухгалтер</t>
  </si>
  <si>
    <t>Иманбекова З.К.</t>
  </si>
  <si>
    <t>Тарификационный список  преподавателей №16</t>
  </si>
  <si>
    <t>Преподаватель казахского языка и литературы</t>
  </si>
  <si>
    <t>Аркалыкский педагогический институт, учитель казахского языка и литературы</t>
  </si>
  <si>
    <t>ЖБ  №0043152  1994г</t>
  </si>
  <si>
    <t>12 лет 8мес</t>
  </si>
  <si>
    <t>БЖБ №0042913, 2007г</t>
  </si>
  <si>
    <t>19 лет</t>
  </si>
  <si>
    <t>Преподаватель профессионального русского языка</t>
  </si>
  <si>
    <t>Полтавский ГПИ, учитель русского языка и литературы</t>
  </si>
  <si>
    <t>ПВ №637943, 1986г.</t>
  </si>
  <si>
    <t>27 лет 2 мес</t>
  </si>
  <si>
    <t>Целиноградский СХИ, инженер-механик</t>
  </si>
  <si>
    <t>ТВ №699494, 1990г.</t>
  </si>
  <si>
    <t>28 лет 9 мес</t>
  </si>
  <si>
    <t>Костанайский государственный университет,биология.КИЭУ им. М.Дулатова, бакалавр сельского хозяйства</t>
  </si>
  <si>
    <t>ЖБ-Б №0958700, 2016г.</t>
  </si>
  <si>
    <t>20 лет</t>
  </si>
  <si>
    <t>Преподаватель охраны труда</t>
  </si>
  <si>
    <t xml:space="preserve">АрГПИ им. Ы. Алтынсарина, учитель истории, основ прав и экономики </t>
  </si>
  <si>
    <t>ЖБ№0715102, 2006г.</t>
  </si>
  <si>
    <t>10 лет 4 мес</t>
  </si>
  <si>
    <t>Преподаватель устройство тракторов</t>
  </si>
  <si>
    <t>Казахский агротехнический университет им. С. Сейфуллина, бакалавр сельскогохозяйства</t>
  </si>
  <si>
    <t>АрПИ, учитель биологии и химии</t>
  </si>
  <si>
    <t>ЖБ-II №0042875 18.06.1994г</t>
  </si>
  <si>
    <t>20 лет 11мес</t>
  </si>
  <si>
    <t>Преподаватель аграврного право</t>
  </si>
  <si>
    <t>АЖБ №0007416 2007г</t>
  </si>
  <si>
    <t>Аркалыкский педагогический институт им. Ы.Алтынсарина, бакалавр физической культуры и спорта</t>
  </si>
  <si>
    <t>Предподаватель основы предпринимателской деятельности</t>
  </si>
  <si>
    <t>Алматинский институт экономики и статистики, финансы и кредит</t>
  </si>
  <si>
    <t>ЖБ№0042905, 2013г</t>
  </si>
  <si>
    <t>14 лет</t>
  </si>
  <si>
    <t>Преподаватель агрономии</t>
  </si>
  <si>
    <t>Преподаватель зоотехники</t>
  </si>
  <si>
    <t>Троицкий ветеринарный институт, ветеринарный врач</t>
  </si>
  <si>
    <t>НВ №315459, 1991г.</t>
  </si>
  <si>
    <t>3 года 1мес</t>
  </si>
  <si>
    <t>Преподаватель анализа хозяйствненной деятельности</t>
  </si>
  <si>
    <t>Целиноградский с\х институт, экономист по бух.учету в сельскохозяйстве</t>
  </si>
  <si>
    <t>УВ №677094, 1992г</t>
  </si>
  <si>
    <t>25 лет 6мес</t>
  </si>
  <si>
    <t>ЖБ-Б №0917341, 2015г</t>
  </si>
  <si>
    <t>Преподаватель основы философии</t>
  </si>
  <si>
    <t>Тарификационный список  преподавателей №17</t>
  </si>
  <si>
    <t>Аркалыкский государственный педагогический институт им. Ы. Алтынсарина, бакалавр физической культуры и спорта</t>
  </si>
  <si>
    <t>Преподаватель основы предпринимательской деятельности</t>
  </si>
  <si>
    <t xml:space="preserve">Преподаватель экономики отраслей </t>
  </si>
  <si>
    <t xml:space="preserve">Преподаватель электрических материалов </t>
  </si>
  <si>
    <t>Факультатив "Зоотехния"</t>
  </si>
  <si>
    <t>Преддипломная практика</t>
  </si>
  <si>
    <t xml:space="preserve">Факультативы </t>
  </si>
  <si>
    <t xml:space="preserve">КГУ им. А.Байтурсынова, бакалавр экономики, БЖБ №0047470, 2007г., КИЭУ им.М.Дулатова, магистр экономических наук, </t>
  </si>
  <si>
    <t>ЖООК-М №0097162, 2016г.</t>
  </si>
  <si>
    <t>св.25</t>
  </si>
  <si>
    <t>Кызылординский ГУ им. Коркыт Ата, бакалавр педагогики и психологии</t>
  </si>
  <si>
    <t>ЖБ№0025881, 2009г</t>
  </si>
  <si>
    <t>9лет 9мес</t>
  </si>
  <si>
    <t>Преподаватель технологии металлов</t>
  </si>
  <si>
    <t>Казахский орден Трудового Красного знамени СХИ, инженер преподаватель с\х дисциплин</t>
  </si>
  <si>
    <t>ТВ №705711, 1994г.</t>
  </si>
  <si>
    <t>18 лет 3 мес</t>
  </si>
  <si>
    <t>Преподаватель истории Казахстана</t>
  </si>
  <si>
    <t>Преподаватель Электротехники и сельского хозяйство</t>
  </si>
  <si>
    <t>Преподаватель по консультации экономической отрасли</t>
  </si>
  <si>
    <t>КГУ им. А.Байтурсынова, бакалавр экономики, БЖБ №0047470, 2007г., КИЭУ им.М.Дулатова, магистр экономических наук</t>
  </si>
  <si>
    <t>ЖБ-Б №1440849, 2019г.</t>
  </si>
  <si>
    <t>Аркалыкский государственный педагогический институт им. Ы. Алтынсарина, казахский язык и литература</t>
  </si>
  <si>
    <t>№0043723, 2001г.</t>
  </si>
  <si>
    <t>16 лет</t>
  </si>
  <si>
    <t>Преподаватель делопроизводство на государственном языке</t>
  </si>
  <si>
    <t xml:space="preserve">Преподователь механизация сельхох техники, учебная практика, производственная технология </t>
  </si>
  <si>
    <t>Аркалыкский государственный педагогический институт им. Ы. Алтынсарина, учитель казахского языка и литературы</t>
  </si>
  <si>
    <t>Преподаватель электрических машин</t>
  </si>
  <si>
    <t>Тарификационный список  преподавателей (свод)</t>
  </si>
  <si>
    <t>1,2,3</t>
  </si>
  <si>
    <t>(свод)</t>
  </si>
  <si>
    <t>Управления образования акимата Костанайской области</t>
  </si>
  <si>
    <t>2 года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</si>
</sst>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00"/>
    <numFmt numFmtId="174" formatCode="0.00000"/>
    <numFmt numFmtId="175" formatCode="0.0000"/>
    <numFmt numFmtId="176" formatCode="0.000000"/>
    <numFmt numFmtId="177" formatCode="0.0000000"/>
    <numFmt numFmtId="178" formatCode="_-* #,##0.0_р_._-;\-* #,##0.0_р_._-;_-* &quot;-&quot;??_р_._-;_-@_-"/>
    <numFmt numFmtId="179" formatCode="_-* #,##0_р_._-;\-* #,##0_р_._-;_-* &quot;-&quot;??_р_._-;_-@_-"/>
    <numFmt numFmtId="180" formatCode="0.00000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mmm/yyyy"/>
  </numFmts>
  <fonts count="5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u val="single"/>
      <sz val="11"/>
      <name val="Times New Roman"/>
      <family val="1"/>
    </font>
    <font>
      <sz val="11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7" fillId="0" borderId="0">
      <alignment/>
      <protection/>
    </xf>
    <xf numFmtId="0" fontId="2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20">
    <xf numFmtId="0" fontId="0" fillId="0" borderId="0" xfId="0" applyAlignment="1">
      <alignment/>
    </xf>
    <xf numFmtId="0" fontId="0" fillId="0" borderId="0" xfId="0" applyAlignment="1">
      <alignment vertical="top" wrapText="1"/>
    </xf>
    <xf numFmtId="0" fontId="3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6" fillId="0" borderId="0" xfId="0" applyFont="1" applyAlignment="1">
      <alignment vertical="top" wrapText="1"/>
    </xf>
    <xf numFmtId="0" fontId="4" fillId="0" borderId="0" xfId="0" applyFont="1" applyBorder="1" applyAlignment="1">
      <alignment horizontal="left" vertical="top" wrapText="1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9" fillId="0" borderId="10" xfId="0" applyFont="1" applyBorder="1" applyAlignment="1">
      <alignment vertical="top" wrapText="1"/>
    </xf>
    <xf numFmtId="0" fontId="0" fillId="0" borderId="0" xfId="0" applyFont="1" applyAlignment="1">
      <alignment vertical="top" wrapText="1"/>
    </xf>
    <xf numFmtId="0" fontId="0" fillId="0" borderId="0" xfId="0" applyFont="1" applyAlignment="1">
      <alignment/>
    </xf>
    <xf numFmtId="172" fontId="9" fillId="0" borderId="0" xfId="0" applyNumberFormat="1" applyFont="1" applyAlignment="1">
      <alignment/>
    </xf>
    <xf numFmtId="0" fontId="9" fillId="33" borderId="0" xfId="0" applyFont="1" applyFill="1" applyAlignment="1">
      <alignment/>
    </xf>
    <xf numFmtId="0" fontId="3" fillId="33" borderId="0" xfId="0" applyFont="1" applyFill="1" applyBorder="1" applyAlignment="1">
      <alignment vertical="top" wrapText="1"/>
    </xf>
    <xf numFmtId="0" fontId="3" fillId="33" borderId="0" xfId="0" applyFont="1" applyFill="1" applyAlignment="1">
      <alignment vertical="top" wrapText="1"/>
    </xf>
    <xf numFmtId="0" fontId="0" fillId="33" borderId="0" xfId="0" applyFill="1" applyAlignment="1">
      <alignment vertical="top" wrapText="1"/>
    </xf>
    <xf numFmtId="0" fontId="0" fillId="33" borderId="0" xfId="0" applyFill="1" applyAlignment="1">
      <alignment/>
    </xf>
    <xf numFmtId="0" fontId="11" fillId="0" borderId="10" xfId="0" applyFont="1" applyBorder="1" applyAlignment="1">
      <alignment vertical="top" wrapText="1"/>
    </xf>
    <xf numFmtId="49" fontId="11" fillId="0" borderId="10" xfId="0" applyNumberFormat="1" applyFont="1" applyBorder="1" applyAlignment="1">
      <alignment vertical="top" wrapText="1"/>
    </xf>
    <xf numFmtId="0" fontId="5" fillId="0" borderId="0" xfId="0" applyFont="1" applyBorder="1" applyAlignment="1">
      <alignment vertical="top" wrapText="1"/>
    </xf>
    <xf numFmtId="0" fontId="5" fillId="0" borderId="0" xfId="0" applyFont="1" applyAlignment="1">
      <alignment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vertical="top" wrapText="1"/>
    </xf>
    <xf numFmtId="0" fontId="13" fillId="0" borderId="10" xfId="0" applyFont="1" applyBorder="1" applyAlignment="1">
      <alignment vertical="top" wrapText="1"/>
    </xf>
    <xf numFmtId="49" fontId="13" fillId="0" borderId="10" xfId="0" applyNumberFormat="1" applyFont="1" applyBorder="1" applyAlignment="1">
      <alignment vertical="center" wrapText="1"/>
    </xf>
    <xf numFmtId="49" fontId="13" fillId="0" borderId="10" xfId="0" applyNumberFormat="1" applyFont="1" applyBorder="1" applyAlignment="1">
      <alignment vertical="top" wrapText="1"/>
    </xf>
    <xf numFmtId="2" fontId="12" fillId="0" borderId="10" xfId="0" applyNumberFormat="1" applyFont="1" applyBorder="1" applyAlignment="1">
      <alignment horizontal="center" vertical="top" wrapText="1"/>
    </xf>
    <xf numFmtId="49" fontId="13" fillId="33" borderId="10" xfId="0" applyNumberFormat="1" applyFont="1" applyFill="1" applyBorder="1" applyAlignment="1">
      <alignment vertical="top" wrapText="1"/>
    </xf>
    <xf numFmtId="49" fontId="13" fillId="0" borderId="10" xfId="0" applyNumberFormat="1" applyFont="1" applyBorder="1" applyAlignment="1">
      <alignment horizontal="center" vertical="center" wrapText="1"/>
    </xf>
    <xf numFmtId="49" fontId="13" fillId="0" borderId="10" xfId="0" applyNumberFormat="1" applyFont="1" applyBorder="1" applyAlignment="1">
      <alignment horizontal="center" vertical="top" wrapText="1"/>
    </xf>
    <xf numFmtId="0" fontId="12" fillId="0" borderId="10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left" vertical="top" wrapText="1"/>
    </xf>
    <xf numFmtId="0" fontId="12" fillId="0" borderId="11" xfId="0" applyFont="1" applyBorder="1" applyAlignment="1">
      <alignment horizontal="center" vertical="top" wrapText="1"/>
    </xf>
    <xf numFmtId="49" fontId="13" fillId="0" borderId="10" xfId="0" applyNumberFormat="1" applyFont="1" applyBorder="1" applyAlignment="1">
      <alignment horizontal="left" vertical="center" wrapText="1"/>
    </xf>
    <xf numFmtId="49" fontId="13" fillId="0" borderId="10" xfId="0" applyNumberFormat="1" applyFont="1" applyBorder="1" applyAlignment="1">
      <alignment horizontal="left" vertical="top" wrapText="1"/>
    </xf>
    <xf numFmtId="49" fontId="12" fillId="33" borderId="10" xfId="0" applyNumberFormat="1" applyFont="1" applyFill="1" applyBorder="1" applyAlignment="1">
      <alignment horizontal="left" vertical="top" wrapText="1"/>
    </xf>
    <xf numFmtId="49" fontId="12" fillId="33" borderId="10" xfId="0" applyNumberFormat="1" applyFont="1" applyFill="1" applyBorder="1" applyAlignment="1">
      <alignment horizontal="left" vertical="center" wrapText="1"/>
    </xf>
    <xf numFmtId="49" fontId="12" fillId="33" borderId="10" xfId="0" applyNumberFormat="1" applyFont="1" applyFill="1" applyBorder="1" applyAlignment="1">
      <alignment vertical="top" wrapText="1"/>
    </xf>
    <xf numFmtId="49" fontId="12" fillId="0" borderId="10" xfId="0" applyNumberFormat="1" applyFont="1" applyBorder="1" applyAlignment="1">
      <alignment horizontal="center" vertical="top" wrapText="1"/>
    </xf>
    <xf numFmtId="2" fontId="12" fillId="0" borderId="10" xfId="0" applyNumberFormat="1" applyFont="1" applyFill="1" applyBorder="1" applyAlignment="1">
      <alignment horizontal="center" vertical="top" wrapText="1"/>
    </xf>
    <xf numFmtId="0" fontId="12" fillId="33" borderId="10" xfId="0" applyFont="1" applyFill="1" applyBorder="1" applyAlignment="1">
      <alignment horizontal="center" vertical="justify" wrapText="1"/>
    </xf>
    <xf numFmtId="1" fontId="51" fillId="0" borderId="10" xfId="0" applyNumberFormat="1" applyFont="1" applyBorder="1" applyAlignment="1">
      <alignment horizontal="center" vertical="justify" wrapText="1"/>
    </xf>
    <xf numFmtId="0" fontId="14" fillId="0" borderId="10" xfId="0" applyFont="1" applyBorder="1" applyAlignment="1">
      <alignment horizontal="center" vertical="justify" wrapText="1"/>
    </xf>
    <xf numFmtId="0" fontId="12" fillId="0" borderId="10" xfId="0" applyFont="1" applyBorder="1" applyAlignment="1">
      <alignment horizontal="center" vertical="justify" wrapText="1"/>
    </xf>
    <xf numFmtId="1" fontId="12" fillId="0" borderId="10" xfId="0" applyNumberFormat="1" applyFont="1" applyBorder="1" applyAlignment="1">
      <alignment horizontal="center" vertical="justify" wrapText="1"/>
    </xf>
    <xf numFmtId="0" fontId="14" fillId="0" borderId="10" xfId="0" applyFont="1" applyBorder="1" applyAlignment="1">
      <alignment vertical="justify" wrapText="1"/>
    </xf>
    <xf numFmtId="0" fontId="12" fillId="0" borderId="10" xfId="0" applyFont="1" applyBorder="1" applyAlignment="1">
      <alignment vertical="justify" wrapText="1"/>
    </xf>
    <xf numFmtId="9" fontId="12" fillId="0" borderId="10" xfId="0" applyNumberFormat="1" applyFont="1" applyBorder="1" applyAlignment="1">
      <alignment vertical="justify" wrapText="1"/>
    </xf>
    <xf numFmtId="0" fontId="12" fillId="0" borderId="10" xfId="0" applyFont="1" applyBorder="1" applyAlignment="1">
      <alignment vertical="justify"/>
    </xf>
    <xf numFmtId="9" fontId="12" fillId="0" borderId="10" xfId="0" applyNumberFormat="1" applyFont="1" applyBorder="1" applyAlignment="1">
      <alignment horizontal="center" vertical="justify" wrapText="1"/>
    </xf>
    <xf numFmtId="0" fontId="15" fillId="34" borderId="10" xfId="0" applyFont="1" applyFill="1" applyBorder="1" applyAlignment="1">
      <alignment horizontal="left" vertical="top" wrapText="1"/>
    </xf>
    <xf numFmtId="0" fontId="15" fillId="34" borderId="10" xfId="0" applyFont="1" applyFill="1" applyBorder="1" applyAlignment="1">
      <alignment horizontal="center" vertical="top" wrapText="1"/>
    </xf>
    <xf numFmtId="0" fontId="15" fillId="34" borderId="10" xfId="0" applyFont="1" applyFill="1" applyBorder="1" applyAlignment="1">
      <alignment horizontal="center" vertical="center" wrapText="1"/>
    </xf>
    <xf numFmtId="2" fontId="15" fillId="34" borderId="10" xfId="0" applyNumberFormat="1" applyFont="1" applyFill="1" applyBorder="1" applyAlignment="1">
      <alignment horizontal="center" vertical="top" wrapText="1"/>
    </xf>
    <xf numFmtId="172" fontId="15" fillId="35" borderId="10" xfId="0" applyNumberFormat="1" applyFont="1" applyFill="1" applyBorder="1" applyAlignment="1">
      <alignment horizontal="center" vertical="top" wrapText="1"/>
    </xf>
    <xf numFmtId="3" fontId="15" fillId="35" borderId="10" xfId="0" applyNumberFormat="1" applyFont="1" applyFill="1" applyBorder="1" applyAlignment="1">
      <alignment horizontal="center" vertical="top" wrapText="1"/>
    </xf>
    <xf numFmtId="0" fontId="12" fillId="0" borderId="10" xfId="0" applyFont="1" applyBorder="1" applyAlignment="1">
      <alignment vertical="top"/>
    </xf>
    <xf numFmtId="0" fontId="52" fillId="35" borderId="10" xfId="0" applyFont="1" applyFill="1" applyBorder="1" applyAlignment="1">
      <alignment horizontal="left" vertical="top" wrapText="1"/>
    </xf>
    <xf numFmtId="0" fontId="52" fillId="35" borderId="10" xfId="0" applyFont="1" applyFill="1" applyBorder="1" applyAlignment="1">
      <alignment/>
    </xf>
    <xf numFmtId="0" fontId="52" fillId="35" borderId="10" xfId="0" applyFont="1" applyFill="1" applyBorder="1" applyAlignment="1">
      <alignment horizontal="center" vertical="top" wrapText="1"/>
    </xf>
    <xf numFmtId="0" fontId="52" fillId="35" borderId="10" xfId="0" applyFont="1" applyFill="1" applyBorder="1" applyAlignment="1">
      <alignment horizontal="center" vertical="center" wrapText="1"/>
    </xf>
    <xf numFmtId="2" fontId="52" fillId="35" borderId="10" xfId="0" applyNumberFormat="1" applyFont="1" applyFill="1" applyBorder="1" applyAlignment="1">
      <alignment horizontal="center" vertical="top" wrapText="1"/>
    </xf>
    <xf numFmtId="172" fontId="52" fillId="35" borderId="10" xfId="0" applyNumberFormat="1" applyFont="1" applyFill="1" applyBorder="1" applyAlignment="1">
      <alignment horizontal="center" vertical="top" wrapText="1"/>
    </xf>
    <xf numFmtId="0" fontId="12" fillId="0" borderId="12" xfId="0" applyFont="1" applyFill="1" applyBorder="1" applyAlignment="1">
      <alignment horizontal="left" vertical="top" wrapText="1"/>
    </xf>
    <xf numFmtId="0" fontId="13" fillId="0" borderId="11" xfId="0" applyFont="1" applyBorder="1" applyAlignment="1">
      <alignment horizontal="left" vertical="top" wrapText="1"/>
    </xf>
    <xf numFmtId="0" fontId="12" fillId="0" borderId="11" xfId="0" applyFont="1" applyBorder="1" applyAlignment="1">
      <alignment horizontal="left" vertical="top" wrapText="1"/>
    </xf>
    <xf numFmtId="1" fontId="12" fillId="0" borderId="10" xfId="0" applyNumberFormat="1" applyFont="1" applyBorder="1" applyAlignment="1">
      <alignment horizontal="center" vertical="justify"/>
    </xf>
    <xf numFmtId="3" fontId="52" fillId="35" borderId="10" xfId="0" applyNumberFormat="1" applyFont="1" applyFill="1" applyBorder="1" applyAlignment="1">
      <alignment horizontal="center" vertical="top" wrapText="1"/>
    </xf>
    <xf numFmtId="0" fontId="15" fillId="35" borderId="10" xfId="0" applyFont="1" applyFill="1" applyBorder="1" applyAlignment="1">
      <alignment horizontal="left" vertical="top" wrapText="1"/>
    </xf>
    <xf numFmtId="0" fontId="15" fillId="35" borderId="10" xfId="0" applyFont="1" applyFill="1" applyBorder="1" applyAlignment="1">
      <alignment/>
    </xf>
    <xf numFmtId="0" fontId="15" fillId="35" borderId="10" xfId="0" applyFont="1" applyFill="1" applyBorder="1" applyAlignment="1">
      <alignment horizontal="center" vertical="top" wrapText="1"/>
    </xf>
    <xf numFmtId="0" fontId="15" fillId="35" borderId="10" xfId="0" applyFont="1" applyFill="1" applyBorder="1" applyAlignment="1">
      <alignment horizontal="center" vertical="center" wrapText="1"/>
    </xf>
    <xf numFmtId="2" fontId="15" fillId="35" borderId="10" xfId="0" applyNumberFormat="1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vertical="top" wrapText="1"/>
    </xf>
    <xf numFmtId="0" fontId="53" fillId="33" borderId="10" xfId="0" applyFont="1" applyFill="1" applyBorder="1" applyAlignment="1">
      <alignment horizontal="center" vertical="justify" wrapText="1"/>
    </xf>
    <xf numFmtId="0" fontId="51" fillId="36" borderId="10" xfId="0" applyFont="1" applyFill="1" applyBorder="1" applyAlignment="1">
      <alignment vertical="top" wrapText="1"/>
    </xf>
    <xf numFmtId="2" fontId="12" fillId="0" borderId="10" xfId="0" applyNumberFormat="1" applyFont="1" applyBorder="1" applyAlignment="1">
      <alignment horizontal="center" vertical="justify" wrapText="1"/>
    </xf>
    <xf numFmtId="0" fontId="12" fillId="36" borderId="10" xfId="0" applyFont="1" applyFill="1" applyBorder="1" applyAlignment="1">
      <alignment vertical="top" wrapText="1"/>
    </xf>
    <xf numFmtId="49" fontId="13" fillId="36" borderId="10" xfId="0" applyNumberFormat="1" applyFont="1" applyFill="1" applyBorder="1" applyAlignment="1">
      <alignment vertical="top" wrapText="1"/>
    </xf>
    <xf numFmtId="0" fontId="0" fillId="0" borderId="0" xfId="0" applyBorder="1" applyAlignment="1">
      <alignment/>
    </xf>
    <xf numFmtId="0" fontId="11" fillId="0" borderId="0" xfId="0" applyFont="1" applyBorder="1" applyAlignment="1">
      <alignment vertical="top" wrapText="1"/>
    </xf>
    <xf numFmtId="0" fontId="9" fillId="0" borderId="0" xfId="0" applyFont="1" applyBorder="1" applyAlignment="1">
      <alignment vertical="top" wrapText="1"/>
    </xf>
    <xf numFmtId="49" fontId="11" fillId="0" borderId="0" xfId="0" applyNumberFormat="1" applyFont="1" applyBorder="1" applyAlignment="1">
      <alignment vertical="top" wrapText="1"/>
    </xf>
    <xf numFmtId="0" fontId="9" fillId="0" borderId="0" xfId="0" applyFont="1" applyAlignment="1">
      <alignment horizontal="center"/>
    </xf>
    <xf numFmtId="0" fontId="12" fillId="36" borderId="10" xfId="0" applyFont="1" applyFill="1" applyBorder="1" applyAlignment="1">
      <alignment horizontal="left" vertical="top" wrapText="1"/>
    </xf>
    <xf numFmtId="0" fontId="12" fillId="36" borderId="10" xfId="0" applyFont="1" applyFill="1" applyBorder="1" applyAlignment="1">
      <alignment horizontal="center" vertical="top" wrapText="1"/>
    </xf>
    <xf numFmtId="0" fontId="12" fillId="36" borderId="10" xfId="0" applyFont="1" applyFill="1" applyBorder="1" applyAlignment="1">
      <alignment horizontal="center" vertical="justify" wrapText="1"/>
    </xf>
    <xf numFmtId="1" fontId="12" fillId="36" borderId="10" xfId="0" applyNumberFormat="1" applyFont="1" applyFill="1" applyBorder="1" applyAlignment="1">
      <alignment horizontal="center" vertical="justify" wrapText="1"/>
    </xf>
    <xf numFmtId="49" fontId="13" fillId="36" borderId="10" xfId="0" applyNumberFormat="1" applyFont="1" applyFill="1" applyBorder="1" applyAlignment="1">
      <alignment horizontal="left" vertical="top" wrapText="1"/>
    </xf>
    <xf numFmtId="1" fontId="12" fillId="36" borderId="10" xfId="0" applyNumberFormat="1" applyFont="1" applyFill="1" applyBorder="1" applyAlignment="1">
      <alignment horizontal="center" vertical="justify"/>
    </xf>
    <xf numFmtId="49" fontId="13" fillId="36" borderId="10" xfId="0" applyNumberFormat="1" applyFont="1" applyFill="1" applyBorder="1" applyAlignment="1">
      <alignment horizontal="center" vertical="top" wrapText="1"/>
    </xf>
    <xf numFmtId="0" fontId="12" fillId="36" borderId="11" xfId="0" applyFont="1" applyFill="1" applyBorder="1" applyAlignment="1">
      <alignment horizontal="center" vertical="top" wrapText="1"/>
    </xf>
    <xf numFmtId="1" fontId="14" fillId="36" borderId="10" xfId="0" applyNumberFormat="1" applyFont="1" applyFill="1" applyBorder="1" applyAlignment="1">
      <alignment horizontal="center" vertical="justify" wrapText="1"/>
    </xf>
    <xf numFmtId="49" fontId="12" fillId="36" borderId="10" xfId="0" applyNumberFormat="1" applyFont="1" applyFill="1" applyBorder="1" applyAlignment="1">
      <alignment horizontal="center" vertical="top" wrapText="1"/>
    </xf>
    <xf numFmtId="0" fontId="9" fillId="36" borderId="10" xfId="0" applyFont="1" applyFill="1" applyBorder="1" applyAlignment="1">
      <alignment horizontal="center" vertical="justify" wrapText="1"/>
    </xf>
    <xf numFmtId="2" fontId="12" fillId="36" borderId="10" xfId="0" applyNumberFormat="1" applyFont="1" applyFill="1" applyBorder="1" applyAlignment="1">
      <alignment horizontal="center" vertical="top" wrapText="1"/>
    </xf>
    <xf numFmtId="0" fontId="12" fillId="36" borderId="10" xfId="0" applyFont="1" applyFill="1" applyBorder="1" applyAlignment="1">
      <alignment vertical="justify" wrapText="1"/>
    </xf>
    <xf numFmtId="9" fontId="12" fillId="36" borderId="10" xfId="0" applyNumberFormat="1" applyFont="1" applyFill="1" applyBorder="1" applyAlignment="1">
      <alignment vertical="justify" wrapText="1"/>
    </xf>
    <xf numFmtId="0" fontId="12" fillId="36" borderId="10" xfId="0" applyFont="1" applyFill="1" applyBorder="1" applyAlignment="1">
      <alignment vertical="justify"/>
    </xf>
    <xf numFmtId="9" fontId="12" fillId="36" borderId="10" xfId="0" applyNumberFormat="1" applyFont="1" applyFill="1" applyBorder="1" applyAlignment="1">
      <alignment horizontal="center" vertical="justify" wrapText="1"/>
    </xf>
    <xf numFmtId="2" fontId="12" fillId="36" borderId="10" xfId="0" applyNumberFormat="1" applyFont="1" applyFill="1" applyBorder="1" applyAlignment="1">
      <alignment horizontal="center" vertical="justify" wrapText="1"/>
    </xf>
    <xf numFmtId="172" fontId="12" fillId="36" borderId="10" xfId="0" applyNumberFormat="1" applyFont="1" applyFill="1" applyBorder="1" applyAlignment="1">
      <alignment horizontal="center" vertical="justify" wrapText="1"/>
    </xf>
    <xf numFmtId="0" fontId="5" fillId="0" borderId="0" xfId="0" applyFont="1" applyBorder="1" applyAlignment="1">
      <alignment vertical="top" wrapText="1"/>
    </xf>
    <xf numFmtId="0" fontId="5" fillId="0" borderId="0" xfId="0" applyFont="1" applyAlignment="1">
      <alignment vertical="top" wrapText="1"/>
    </xf>
    <xf numFmtId="0" fontId="5" fillId="0" borderId="0" xfId="0" applyFont="1" applyBorder="1" applyAlignment="1">
      <alignment horizontal="left" vertical="top" wrapText="1"/>
    </xf>
    <xf numFmtId="0" fontId="12" fillId="0" borderId="11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12" xfId="0" applyFont="1" applyBorder="1" applyAlignment="1">
      <alignment horizontal="center" vertical="top" wrapText="1"/>
    </xf>
    <xf numFmtId="0" fontId="9" fillId="0" borderId="0" xfId="0" applyFont="1" applyAlignment="1">
      <alignment horizontal="left"/>
    </xf>
    <xf numFmtId="0" fontId="12" fillId="0" borderId="10" xfId="0" applyFont="1" applyBorder="1" applyAlignment="1">
      <alignment horizontal="center" vertical="top" wrapText="1"/>
    </xf>
    <xf numFmtId="0" fontId="9" fillId="0" borderId="0" xfId="0" applyFont="1" applyAlignment="1">
      <alignment horizontal="center"/>
    </xf>
    <xf numFmtId="0" fontId="12" fillId="33" borderId="10" xfId="0" applyFont="1" applyFill="1" applyBorder="1" applyAlignment="1">
      <alignment horizontal="center" vertical="top" wrapText="1"/>
    </xf>
    <xf numFmtId="0" fontId="12" fillId="33" borderId="11" xfId="0" applyFont="1" applyFill="1" applyBorder="1" applyAlignment="1">
      <alignment horizontal="center" vertical="top" wrapText="1"/>
    </xf>
    <xf numFmtId="0" fontId="12" fillId="33" borderId="13" xfId="0" applyFont="1" applyFill="1" applyBorder="1" applyAlignment="1">
      <alignment horizontal="center" vertical="top" wrapText="1"/>
    </xf>
    <xf numFmtId="0" fontId="12" fillId="33" borderId="12" xfId="0" applyFont="1" applyFill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2" fillId="0" borderId="16" xfId="0" applyFont="1" applyBorder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BA75"/>
  <sheetViews>
    <sheetView view="pageBreakPreview" zoomScale="98" zoomScaleNormal="86" zoomScaleSheetLayoutView="98" zoomScalePageLayoutView="50" workbookViewId="0" topLeftCell="A32">
      <selection activeCell="B26" sqref="B26:B36"/>
    </sheetView>
  </sheetViews>
  <sheetFormatPr defaultColWidth="9.00390625" defaultRowHeight="12.75"/>
  <cols>
    <col min="1" max="1" width="3.125" style="0" customWidth="1"/>
    <col min="2" max="2" width="18.375" style="12" customWidth="1"/>
    <col min="3" max="3" width="22.375" style="0" customWidth="1"/>
    <col min="4" max="4" width="12.375" style="0" customWidth="1"/>
    <col min="5" max="5" width="38.875" style="0" customWidth="1"/>
    <col min="6" max="6" width="16.125" style="0" customWidth="1"/>
    <col min="7" max="7" width="7.625" style="0" customWidth="1"/>
    <col min="8" max="8" width="10.75390625" style="0" customWidth="1"/>
    <col min="9" max="9" width="14.75390625" style="0" customWidth="1"/>
    <col min="10" max="10" width="8.375" style="0" customWidth="1"/>
    <col min="11" max="11" width="9.375" style="18" customWidth="1"/>
    <col min="12" max="12" width="9.875" style="0" customWidth="1"/>
    <col min="13" max="13" width="6.875" style="0" customWidth="1"/>
    <col min="14" max="14" width="7.875" style="0" customWidth="1"/>
    <col min="15" max="15" width="10.125" style="0" customWidth="1"/>
    <col min="16" max="16" width="6.625" style="0" customWidth="1"/>
    <col min="17" max="17" width="6.75390625" style="0" customWidth="1"/>
    <col min="18" max="18" width="9.375" style="0" customWidth="1"/>
    <col min="19" max="19" width="12.875" style="0" customWidth="1"/>
    <col min="20" max="20" width="13.75390625" style="0" customWidth="1"/>
  </cols>
  <sheetData>
    <row r="1" spans="1:20" ht="15">
      <c r="A1" s="7" t="s">
        <v>29</v>
      </c>
      <c r="B1" s="8"/>
      <c r="C1" s="7"/>
      <c r="D1" s="7"/>
      <c r="E1" s="8"/>
      <c r="F1" s="8"/>
      <c r="G1" s="8"/>
      <c r="H1" s="8"/>
      <c r="I1" s="8"/>
      <c r="J1" s="8"/>
      <c r="K1" s="14"/>
      <c r="L1" s="8"/>
      <c r="M1" s="8"/>
      <c r="N1" s="7" t="s">
        <v>15</v>
      </c>
      <c r="O1" s="7"/>
      <c r="P1" s="7"/>
      <c r="Q1" s="7"/>
      <c r="R1" s="7"/>
      <c r="S1" s="8"/>
      <c r="T1" s="8"/>
    </row>
    <row r="2" spans="1:20" ht="15">
      <c r="A2" s="7" t="s">
        <v>41</v>
      </c>
      <c r="B2" s="8"/>
      <c r="C2" s="7"/>
      <c r="D2" s="7"/>
      <c r="E2" s="8"/>
      <c r="F2" s="8"/>
      <c r="G2" s="8"/>
      <c r="H2" s="8"/>
      <c r="I2" s="8"/>
      <c r="J2" s="8"/>
      <c r="K2" s="14"/>
      <c r="L2" s="8"/>
      <c r="M2" s="8"/>
      <c r="N2" s="7" t="s">
        <v>34</v>
      </c>
      <c r="O2" s="7"/>
      <c r="P2" s="7"/>
      <c r="Q2" s="7"/>
      <c r="R2" s="7"/>
      <c r="S2" s="8"/>
      <c r="T2" s="8"/>
    </row>
    <row r="3" spans="1:53" ht="15">
      <c r="A3" s="7" t="s">
        <v>177</v>
      </c>
      <c r="B3" s="8"/>
      <c r="C3" s="7"/>
      <c r="D3" s="7"/>
      <c r="E3" s="8"/>
      <c r="F3" s="8"/>
      <c r="G3" s="85"/>
      <c r="H3" s="8"/>
      <c r="I3" s="8"/>
      <c r="J3" s="8"/>
      <c r="K3" s="14"/>
      <c r="L3" s="8"/>
      <c r="M3" s="8"/>
      <c r="N3" s="7" t="s">
        <v>177</v>
      </c>
      <c r="O3" s="7"/>
      <c r="P3" s="7"/>
      <c r="Q3" s="7"/>
      <c r="R3" s="7"/>
      <c r="S3" s="8"/>
      <c r="T3" s="81"/>
      <c r="U3" s="81"/>
      <c r="V3" s="81"/>
      <c r="W3" s="81"/>
      <c r="X3" s="81"/>
      <c r="Y3" s="81"/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1"/>
      <c r="AK3" s="81"/>
      <c r="AL3" s="81"/>
      <c r="AM3" s="81"/>
      <c r="AN3" s="81"/>
      <c r="AO3" s="81"/>
      <c r="AP3" s="81"/>
      <c r="AQ3" s="81"/>
      <c r="AR3" s="81"/>
      <c r="AS3" s="81"/>
      <c r="AT3" s="81"/>
      <c r="AU3" s="81"/>
      <c r="AV3" s="81"/>
      <c r="AW3" s="81"/>
      <c r="AX3" s="81"/>
      <c r="AY3" s="81"/>
      <c r="AZ3" s="81"/>
      <c r="BA3" s="81"/>
    </row>
    <row r="4" spans="1:20" ht="15">
      <c r="A4" s="7"/>
      <c r="B4" s="8"/>
      <c r="C4" s="7"/>
      <c r="D4" s="7"/>
      <c r="E4" s="8"/>
      <c r="F4" s="110" t="s">
        <v>144</v>
      </c>
      <c r="G4" s="110"/>
      <c r="H4" s="110"/>
      <c r="I4" s="110"/>
      <c r="J4" s="110"/>
      <c r="K4" s="14"/>
      <c r="L4" s="8"/>
      <c r="M4" s="8"/>
      <c r="N4" s="7"/>
      <c r="O4" s="7"/>
      <c r="P4" s="7"/>
      <c r="Q4" s="7"/>
      <c r="R4" s="7"/>
      <c r="S4" s="8"/>
      <c r="T4" s="8"/>
    </row>
    <row r="5" spans="1:20" ht="15">
      <c r="A5" s="7" t="s">
        <v>42</v>
      </c>
      <c r="B5" s="8"/>
      <c r="C5" s="7"/>
      <c r="D5" s="7"/>
      <c r="E5" s="8"/>
      <c r="F5" s="8"/>
      <c r="G5" s="8"/>
      <c r="H5" s="8"/>
      <c r="I5" s="8"/>
      <c r="J5" s="8"/>
      <c r="K5" s="14"/>
      <c r="L5" s="8"/>
      <c r="M5" s="8"/>
      <c r="N5" s="7" t="s">
        <v>43</v>
      </c>
      <c r="O5" s="7"/>
      <c r="P5" s="7"/>
      <c r="Q5" s="7"/>
      <c r="R5" s="7"/>
      <c r="S5" s="8"/>
      <c r="T5" s="8"/>
    </row>
    <row r="6" spans="1:20" ht="15">
      <c r="A6" s="7"/>
      <c r="B6" s="8"/>
      <c r="C6" s="112" t="s">
        <v>30</v>
      </c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2"/>
      <c r="O6" s="112"/>
      <c r="P6" s="8"/>
      <c r="Q6" s="8"/>
      <c r="R6" s="8"/>
      <c r="S6" s="8"/>
      <c r="T6" s="8"/>
    </row>
    <row r="7" spans="1:20" ht="15">
      <c r="A7" s="8"/>
      <c r="B7" s="8"/>
      <c r="C7" s="112" t="s">
        <v>35</v>
      </c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2"/>
      <c r="P7" s="8"/>
      <c r="Q7" s="8"/>
      <c r="R7" s="8"/>
      <c r="S7" s="8"/>
      <c r="T7" s="8"/>
    </row>
    <row r="8" spans="1:20" ht="15">
      <c r="A8" s="8"/>
      <c r="B8" s="8"/>
      <c r="C8" s="8"/>
      <c r="D8" s="8"/>
      <c r="E8" s="8"/>
      <c r="F8" s="8"/>
      <c r="G8" s="8"/>
      <c r="H8" s="8"/>
      <c r="I8" s="8"/>
      <c r="J8" s="8"/>
      <c r="K8" s="14"/>
      <c r="L8" s="8"/>
      <c r="M8" s="8"/>
      <c r="N8" s="8"/>
      <c r="O8" s="8"/>
      <c r="P8" s="8"/>
      <c r="Q8" s="8"/>
      <c r="R8" s="8"/>
      <c r="S8" s="8"/>
      <c r="T8" s="8"/>
    </row>
    <row r="9" spans="1:20" ht="15">
      <c r="A9" s="8"/>
      <c r="B9" s="8"/>
      <c r="C9" s="8"/>
      <c r="D9" s="8"/>
      <c r="E9" s="8"/>
      <c r="F9" s="8"/>
      <c r="G9" s="8"/>
      <c r="H9" s="8"/>
      <c r="I9" s="8"/>
      <c r="J9" s="8"/>
      <c r="K9" s="14"/>
      <c r="L9" s="8"/>
      <c r="M9" s="8"/>
      <c r="N9" s="8"/>
      <c r="O9" s="8"/>
      <c r="P9" s="8"/>
      <c r="Q9" s="8"/>
      <c r="R9" s="8"/>
      <c r="S9" s="8"/>
      <c r="T9" s="8"/>
    </row>
    <row r="10" spans="1:20" ht="15">
      <c r="A10" s="8"/>
      <c r="B10" s="8"/>
      <c r="C10" s="8"/>
      <c r="D10" s="8"/>
      <c r="E10" s="8"/>
      <c r="F10" s="8"/>
      <c r="G10" s="9"/>
      <c r="H10" s="9"/>
      <c r="I10" s="9"/>
      <c r="J10" s="9"/>
      <c r="K10" s="14"/>
      <c r="L10" s="8"/>
      <c r="M10" s="8"/>
      <c r="N10" s="8"/>
      <c r="O10" s="8"/>
      <c r="P10" s="8"/>
      <c r="Q10" s="8"/>
      <c r="R10" s="8"/>
      <c r="S10" s="8"/>
      <c r="T10" s="8"/>
    </row>
    <row r="11" spans="1:20" ht="15">
      <c r="A11" s="8"/>
      <c r="B11" s="8"/>
      <c r="C11" s="8"/>
      <c r="D11" s="8"/>
      <c r="E11" s="8"/>
      <c r="F11" s="8"/>
      <c r="G11" s="8"/>
      <c r="H11" s="8"/>
      <c r="I11" s="8"/>
      <c r="J11" s="8"/>
      <c r="K11" s="14"/>
      <c r="L11" s="8"/>
      <c r="M11" s="8"/>
      <c r="N11" s="8"/>
      <c r="O11" s="8"/>
      <c r="P11" s="8"/>
      <c r="Q11" s="8"/>
      <c r="R11" s="8"/>
      <c r="S11" s="8"/>
      <c r="T11" s="8"/>
    </row>
    <row r="12" spans="1:20" ht="15">
      <c r="A12" s="8"/>
      <c r="B12" s="8"/>
      <c r="C12" s="8"/>
      <c r="D12" s="8"/>
      <c r="E12" s="8"/>
      <c r="F12" s="8"/>
      <c r="G12" s="8"/>
      <c r="H12" s="8"/>
      <c r="I12" s="8"/>
      <c r="J12" s="8"/>
      <c r="K12" s="14"/>
      <c r="L12" s="8"/>
      <c r="M12" s="8"/>
      <c r="N12" s="8"/>
      <c r="O12" s="8"/>
      <c r="P12" s="8"/>
      <c r="Q12" s="8"/>
      <c r="R12" s="8"/>
      <c r="S12" s="8"/>
      <c r="T12" s="8"/>
    </row>
    <row r="13" spans="1:20" ht="15">
      <c r="A13" s="8"/>
      <c r="B13" s="8"/>
      <c r="C13" s="8"/>
      <c r="D13" s="8"/>
      <c r="E13" s="8"/>
      <c r="F13" s="8"/>
      <c r="G13" s="8"/>
      <c r="H13" s="8"/>
      <c r="I13" s="8"/>
      <c r="J13" s="8" t="s">
        <v>4</v>
      </c>
      <c r="K13" s="14"/>
      <c r="L13" s="8"/>
      <c r="M13" s="8"/>
      <c r="O13" s="8"/>
      <c r="P13" s="8"/>
      <c r="Q13" s="8"/>
      <c r="R13" s="8"/>
      <c r="S13" s="8"/>
      <c r="T13" s="8"/>
    </row>
    <row r="14" spans="1:20" ht="15">
      <c r="A14" s="8"/>
      <c r="B14" s="8"/>
      <c r="C14" s="8"/>
      <c r="D14" s="8"/>
      <c r="E14" s="8"/>
      <c r="F14" s="8"/>
      <c r="G14" s="8"/>
      <c r="H14" s="8"/>
      <c r="I14" s="8"/>
      <c r="J14" s="8" t="s">
        <v>36</v>
      </c>
      <c r="K14" s="14"/>
      <c r="L14" s="8"/>
      <c r="M14" s="8"/>
      <c r="O14" s="8"/>
      <c r="P14" s="8"/>
      <c r="Q14" s="8"/>
      <c r="R14" s="8"/>
      <c r="S14" s="8"/>
      <c r="T14" s="8"/>
    </row>
    <row r="15" spans="1:20" ht="15">
      <c r="A15" s="8"/>
      <c r="B15" s="8"/>
      <c r="C15" s="8"/>
      <c r="D15" s="8"/>
      <c r="E15" s="8"/>
      <c r="F15" s="8"/>
      <c r="G15" s="8"/>
      <c r="H15" s="8"/>
      <c r="I15" s="8"/>
      <c r="J15" s="8" t="s">
        <v>5</v>
      </c>
      <c r="K15" s="14"/>
      <c r="L15" s="8"/>
      <c r="M15" s="8" t="s">
        <v>32</v>
      </c>
      <c r="O15" s="8"/>
      <c r="P15" s="8"/>
      <c r="Q15" s="8"/>
      <c r="R15" s="8"/>
      <c r="S15" s="8"/>
      <c r="T15" s="8"/>
    </row>
    <row r="16" spans="1:20" ht="15">
      <c r="A16" s="8"/>
      <c r="B16" s="8"/>
      <c r="C16" s="8"/>
      <c r="D16" s="8"/>
      <c r="E16" s="8"/>
      <c r="F16" s="8"/>
      <c r="G16" s="8"/>
      <c r="H16" s="8"/>
      <c r="I16" s="8"/>
      <c r="J16" s="8" t="s">
        <v>3</v>
      </c>
      <c r="K16" s="14"/>
      <c r="L16" s="8"/>
      <c r="M16" s="8">
        <v>3</v>
      </c>
      <c r="O16" s="8"/>
      <c r="P16" s="8"/>
      <c r="Q16" s="8"/>
      <c r="R16" s="8"/>
      <c r="S16" s="8"/>
      <c r="T16" s="8"/>
    </row>
    <row r="17" spans="1:20" ht="15">
      <c r="A17" s="8"/>
      <c r="B17" s="8"/>
      <c r="C17" s="8"/>
      <c r="D17" s="8"/>
      <c r="E17" s="8"/>
      <c r="F17" s="8"/>
      <c r="G17" s="8"/>
      <c r="H17" s="8"/>
      <c r="I17" s="8"/>
      <c r="J17" s="8" t="s">
        <v>6</v>
      </c>
      <c r="K17" s="14"/>
      <c r="L17" s="8"/>
      <c r="M17" s="8">
        <v>24</v>
      </c>
      <c r="O17" s="8"/>
      <c r="P17" s="8"/>
      <c r="Q17" s="8"/>
      <c r="R17" s="8"/>
      <c r="S17" s="8"/>
      <c r="T17" s="8"/>
    </row>
    <row r="18" spans="1:20" ht="15">
      <c r="A18" s="8"/>
      <c r="B18" s="8"/>
      <c r="C18" s="8"/>
      <c r="D18" s="8"/>
      <c r="E18" s="8"/>
      <c r="F18" s="8"/>
      <c r="G18" s="8"/>
      <c r="H18" s="8"/>
      <c r="I18" s="8"/>
      <c r="J18" s="8" t="s">
        <v>1</v>
      </c>
      <c r="K18" s="14"/>
      <c r="L18" s="8"/>
      <c r="M18" s="8">
        <v>24</v>
      </c>
      <c r="O18" s="8"/>
      <c r="P18" s="8"/>
      <c r="Q18" s="8"/>
      <c r="R18" s="8"/>
      <c r="S18" s="8"/>
      <c r="T18" s="8"/>
    </row>
    <row r="19" spans="1:20" ht="15">
      <c r="A19" s="8"/>
      <c r="B19" s="8"/>
      <c r="C19" s="8"/>
      <c r="D19" s="8"/>
      <c r="E19" s="8"/>
      <c r="F19" s="8"/>
      <c r="G19" s="8"/>
      <c r="H19" s="8"/>
      <c r="I19" s="8"/>
      <c r="J19" s="8" t="s">
        <v>2</v>
      </c>
      <c r="K19" s="14"/>
      <c r="L19" s="8"/>
      <c r="M19" s="8"/>
      <c r="O19" s="8"/>
      <c r="P19" s="8"/>
      <c r="Q19" s="8"/>
      <c r="R19" s="8"/>
      <c r="S19" s="8"/>
      <c r="T19" s="8"/>
    </row>
    <row r="20" spans="1:20" ht="15">
      <c r="A20" s="8"/>
      <c r="B20" s="8"/>
      <c r="C20" s="8"/>
      <c r="D20" s="8"/>
      <c r="E20" s="8"/>
      <c r="F20" s="8"/>
      <c r="G20" s="8"/>
      <c r="H20" s="8"/>
      <c r="I20" s="8"/>
      <c r="J20" s="8" t="s">
        <v>7</v>
      </c>
      <c r="K20" s="14"/>
      <c r="L20" s="8"/>
      <c r="M20" s="13">
        <v>159</v>
      </c>
      <c r="O20" s="8"/>
      <c r="P20" s="8"/>
      <c r="Q20" s="8"/>
      <c r="R20" s="8"/>
      <c r="S20" s="8"/>
      <c r="T20" s="8"/>
    </row>
    <row r="21" spans="1:20" ht="15">
      <c r="A21" s="8"/>
      <c r="B21" s="8"/>
      <c r="C21" s="8"/>
      <c r="D21" s="8"/>
      <c r="E21" s="8"/>
      <c r="F21" s="8"/>
      <c r="G21" s="8"/>
      <c r="H21" s="8"/>
      <c r="I21" s="8"/>
      <c r="J21" s="8"/>
      <c r="K21" s="14"/>
      <c r="L21" s="8"/>
      <c r="M21" s="8"/>
      <c r="N21" s="8"/>
      <c r="O21" s="8"/>
      <c r="P21" s="8"/>
      <c r="Q21" s="8"/>
      <c r="R21" s="8"/>
      <c r="S21" s="8"/>
      <c r="T21" s="8"/>
    </row>
    <row r="22" spans="1:20" ht="21.75" customHeight="1">
      <c r="A22" s="111" t="s">
        <v>0</v>
      </c>
      <c r="B22" s="111" t="s">
        <v>8</v>
      </c>
      <c r="C22" s="111" t="s">
        <v>9</v>
      </c>
      <c r="D22" s="111" t="s">
        <v>10</v>
      </c>
      <c r="E22" s="111" t="s">
        <v>16</v>
      </c>
      <c r="F22" s="111" t="s">
        <v>11</v>
      </c>
      <c r="G22" s="111" t="s">
        <v>12</v>
      </c>
      <c r="H22" s="111" t="s">
        <v>21</v>
      </c>
      <c r="I22" s="111" t="s">
        <v>22</v>
      </c>
      <c r="J22" s="111" t="s">
        <v>28</v>
      </c>
      <c r="K22" s="113" t="s">
        <v>13</v>
      </c>
      <c r="L22" s="111" t="s">
        <v>23</v>
      </c>
      <c r="M22" s="111" t="s">
        <v>14</v>
      </c>
      <c r="N22" s="111"/>
      <c r="O22" s="111"/>
      <c r="P22" s="111"/>
      <c r="Q22" s="111"/>
      <c r="R22" s="111"/>
      <c r="S22" s="107" t="s">
        <v>48</v>
      </c>
      <c r="T22" s="107" t="s">
        <v>19</v>
      </c>
    </row>
    <row r="23" spans="1:20" ht="45.75" customHeight="1">
      <c r="A23" s="111"/>
      <c r="B23" s="111"/>
      <c r="C23" s="111"/>
      <c r="D23" s="111"/>
      <c r="E23" s="111"/>
      <c r="F23" s="111"/>
      <c r="G23" s="111"/>
      <c r="H23" s="111"/>
      <c r="I23" s="111"/>
      <c r="J23" s="111"/>
      <c r="K23" s="113"/>
      <c r="L23" s="111"/>
      <c r="M23" s="111" t="s">
        <v>17</v>
      </c>
      <c r="N23" s="111" t="s">
        <v>18</v>
      </c>
      <c r="O23" s="111" t="s">
        <v>24</v>
      </c>
      <c r="P23" s="111" t="s">
        <v>20</v>
      </c>
      <c r="Q23" s="111"/>
      <c r="R23" s="111"/>
      <c r="S23" s="108"/>
      <c r="T23" s="108"/>
    </row>
    <row r="24" spans="1:20" ht="33.75" customHeight="1">
      <c r="A24" s="111"/>
      <c r="B24" s="111"/>
      <c r="C24" s="111"/>
      <c r="D24" s="111"/>
      <c r="E24" s="111"/>
      <c r="F24" s="111"/>
      <c r="G24" s="111"/>
      <c r="H24" s="111"/>
      <c r="I24" s="111"/>
      <c r="J24" s="111"/>
      <c r="K24" s="113"/>
      <c r="L24" s="111"/>
      <c r="M24" s="111"/>
      <c r="N24" s="111"/>
      <c r="O24" s="111"/>
      <c r="P24" s="24" t="s">
        <v>25</v>
      </c>
      <c r="Q24" s="24" t="s">
        <v>33</v>
      </c>
      <c r="R24" s="24" t="s">
        <v>26</v>
      </c>
      <c r="S24" s="109"/>
      <c r="T24" s="109"/>
    </row>
    <row r="25" spans="1:20" ht="87.75" customHeight="1" hidden="1">
      <c r="A25" s="24"/>
      <c r="B25" s="32"/>
      <c r="C25" s="24"/>
      <c r="D25" s="32"/>
      <c r="E25" s="32"/>
      <c r="F25" s="65"/>
      <c r="G25" s="23"/>
      <c r="H25" s="23"/>
      <c r="I25" s="23"/>
      <c r="J25" s="23"/>
      <c r="K25" s="76"/>
      <c r="L25" s="46"/>
      <c r="M25" s="68"/>
      <c r="N25" s="46"/>
      <c r="O25" s="46"/>
      <c r="P25" s="46"/>
      <c r="Q25" s="46"/>
      <c r="R25" s="46"/>
      <c r="S25" s="46"/>
      <c r="T25" s="46"/>
    </row>
    <row r="26" spans="1:20" ht="47.25">
      <c r="A26" s="24">
        <v>1</v>
      </c>
      <c r="B26" s="32"/>
      <c r="C26" s="24" t="s">
        <v>126</v>
      </c>
      <c r="D26" s="32" t="s">
        <v>27</v>
      </c>
      <c r="E26" s="32" t="s">
        <v>78</v>
      </c>
      <c r="F26" s="32" t="s">
        <v>127</v>
      </c>
      <c r="G26" s="86" t="s">
        <v>80</v>
      </c>
      <c r="H26" s="87" t="s">
        <v>47</v>
      </c>
      <c r="I26" s="87">
        <v>87246</v>
      </c>
      <c r="J26" s="87">
        <f aca="true" t="shared" si="0" ref="J26:J39">I26/72</f>
        <v>1211.75</v>
      </c>
      <c r="K26" s="88">
        <v>3.2</v>
      </c>
      <c r="L26" s="89">
        <f aca="true" t="shared" si="1" ref="L26:L39">K26*J26</f>
        <v>3877.6000000000004</v>
      </c>
      <c r="M26" s="89"/>
      <c r="N26" s="89"/>
      <c r="O26" s="89"/>
      <c r="P26" s="46"/>
      <c r="Q26" s="46"/>
      <c r="R26" s="46"/>
      <c r="S26" s="46">
        <f aca="true" t="shared" si="2" ref="S26:S39">L26*10%</f>
        <v>387.76000000000005</v>
      </c>
      <c r="T26" s="46">
        <f aca="true" t="shared" si="3" ref="T26:T39">S26+R26+O26+N26+M26+L26</f>
        <v>4265.360000000001</v>
      </c>
    </row>
    <row r="27" spans="1:20" ht="63">
      <c r="A27" s="24">
        <v>2</v>
      </c>
      <c r="B27" s="24"/>
      <c r="C27" s="79" t="s">
        <v>164</v>
      </c>
      <c r="D27" s="24" t="s">
        <v>27</v>
      </c>
      <c r="E27" s="33" t="s">
        <v>165</v>
      </c>
      <c r="F27" s="26" t="s">
        <v>153</v>
      </c>
      <c r="G27" s="90" t="s">
        <v>154</v>
      </c>
      <c r="H27" s="87" t="s">
        <v>47</v>
      </c>
      <c r="I27" s="87">
        <v>93971</v>
      </c>
      <c r="J27" s="87">
        <f t="shared" si="0"/>
        <v>1305.1527777777778</v>
      </c>
      <c r="K27" s="88">
        <v>1.6</v>
      </c>
      <c r="L27" s="89">
        <f t="shared" si="1"/>
        <v>2088.2444444444445</v>
      </c>
      <c r="M27" s="89"/>
      <c r="N27" s="89"/>
      <c r="O27" s="89"/>
      <c r="P27" s="46"/>
      <c r="Q27" s="46"/>
      <c r="R27" s="46"/>
      <c r="S27" s="46">
        <f t="shared" si="2"/>
        <v>208.82444444444445</v>
      </c>
      <c r="T27" s="46">
        <f t="shared" si="3"/>
        <v>2297.068888888889</v>
      </c>
    </row>
    <row r="28" spans="1:20" ht="72.75" customHeight="1">
      <c r="A28" s="24">
        <v>3</v>
      </c>
      <c r="B28" s="25"/>
      <c r="C28" s="24" t="s">
        <v>54</v>
      </c>
      <c r="D28" s="24" t="s">
        <v>27</v>
      </c>
      <c r="E28" s="32" t="s">
        <v>128</v>
      </c>
      <c r="F28" s="80" t="s">
        <v>166</v>
      </c>
      <c r="G28" s="90" t="s">
        <v>88</v>
      </c>
      <c r="H28" s="87" t="s">
        <v>47</v>
      </c>
      <c r="I28" s="87">
        <v>77868</v>
      </c>
      <c r="J28" s="87">
        <f t="shared" si="0"/>
        <v>1081.5</v>
      </c>
      <c r="K28" s="88">
        <v>5.6</v>
      </c>
      <c r="L28" s="89">
        <f t="shared" si="1"/>
        <v>6056.4</v>
      </c>
      <c r="M28" s="91"/>
      <c r="N28" s="89"/>
      <c r="O28" s="89"/>
      <c r="P28" s="46"/>
      <c r="Q28" s="46"/>
      <c r="R28" s="46"/>
      <c r="S28" s="46">
        <f t="shared" si="2"/>
        <v>605.64</v>
      </c>
      <c r="T28" s="46">
        <f t="shared" si="3"/>
        <v>6662.04</v>
      </c>
    </row>
    <row r="29" spans="1:20" ht="52.5" customHeight="1">
      <c r="A29" s="24">
        <v>4</v>
      </c>
      <c r="B29" s="32"/>
      <c r="C29" s="33" t="s">
        <v>170</v>
      </c>
      <c r="D29" s="32" t="s">
        <v>27</v>
      </c>
      <c r="E29" s="32" t="s">
        <v>167</v>
      </c>
      <c r="F29" s="32" t="s">
        <v>168</v>
      </c>
      <c r="G29" s="87" t="s">
        <v>169</v>
      </c>
      <c r="H29" s="87" t="s">
        <v>47</v>
      </c>
      <c r="I29" s="87">
        <v>90609</v>
      </c>
      <c r="J29" s="87">
        <f t="shared" si="0"/>
        <v>1258.4583333333333</v>
      </c>
      <c r="K29" s="88">
        <v>3.6</v>
      </c>
      <c r="L29" s="89">
        <f t="shared" si="1"/>
        <v>4530.45</v>
      </c>
      <c r="M29" s="91"/>
      <c r="N29" s="89"/>
      <c r="O29" s="89"/>
      <c r="P29" s="46"/>
      <c r="Q29" s="46"/>
      <c r="R29" s="46"/>
      <c r="S29" s="46">
        <f t="shared" si="2"/>
        <v>453.045</v>
      </c>
      <c r="T29" s="46">
        <f t="shared" si="3"/>
        <v>4983.495</v>
      </c>
    </row>
    <row r="30" spans="1:20" ht="52.5" customHeight="1">
      <c r="A30" s="24">
        <v>5</v>
      </c>
      <c r="B30" s="32"/>
      <c r="C30" s="32" t="s">
        <v>70</v>
      </c>
      <c r="D30" s="32" t="s">
        <v>27</v>
      </c>
      <c r="E30" s="32" t="s">
        <v>71</v>
      </c>
      <c r="F30" s="32" t="s">
        <v>72</v>
      </c>
      <c r="G30" s="87" t="s">
        <v>73</v>
      </c>
      <c r="H30" s="87" t="s">
        <v>47</v>
      </c>
      <c r="I30" s="87">
        <v>89016</v>
      </c>
      <c r="J30" s="87">
        <f>I30/72</f>
        <v>1236.3333333333333</v>
      </c>
      <c r="K30" s="88"/>
      <c r="L30" s="89">
        <f t="shared" si="1"/>
        <v>0</v>
      </c>
      <c r="M30" s="91">
        <v>4424</v>
      </c>
      <c r="N30" s="89">
        <v>4424</v>
      </c>
      <c r="O30" s="89"/>
      <c r="P30" s="46"/>
      <c r="Q30" s="46"/>
      <c r="R30" s="46"/>
      <c r="S30" s="46">
        <f t="shared" si="2"/>
        <v>0</v>
      </c>
      <c r="T30" s="46">
        <f t="shared" si="3"/>
        <v>8848</v>
      </c>
    </row>
    <row r="31" spans="1:20" ht="69" customHeight="1">
      <c r="A31" s="24">
        <v>6</v>
      </c>
      <c r="B31" s="75"/>
      <c r="C31" s="24" t="s">
        <v>129</v>
      </c>
      <c r="D31" s="24" t="s">
        <v>27</v>
      </c>
      <c r="E31" s="33" t="s">
        <v>130</v>
      </c>
      <c r="F31" s="27" t="s">
        <v>131</v>
      </c>
      <c r="G31" s="92" t="s">
        <v>132</v>
      </c>
      <c r="H31" s="87" t="s">
        <v>47</v>
      </c>
      <c r="I31" s="87">
        <v>89016</v>
      </c>
      <c r="J31" s="87">
        <f t="shared" si="0"/>
        <v>1236.3333333333333</v>
      </c>
      <c r="K31" s="88">
        <v>3.6</v>
      </c>
      <c r="L31" s="89">
        <f t="shared" si="1"/>
        <v>4450.8</v>
      </c>
      <c r="M31" s="89"/>
      <c r="N31" s="89"/>
      <c r="O31" s="89"/>
      <c r="P31" s="46"/>
      <c r="Q31" s="46"/>
      <c r="R31" s="46"/>
      <c r="S31" s="46">
        <f t="shared" si="2"/>
        <v>445.08000000000004</v>
      </c>
      <c r="T31" s="46">
        <f t="shared" si="3"/>
        <v>4895.88</v>
      </c>
    </row>
    <row r="32" spans="1:20" ht="72" customHeight="1">
      <c r="A32" s="24">
        <v>7</v>
      </c>
      <c r="B32" s="32"/>
      <c r="C32" s="24" t="s">
        <v>133</v>
      </c>
      <c r="D32" s="32" t="s">
        <v>27</v>
      </c>
      <c r="E32" s="66" t="s">
        <v>114</v>
      </c>
      <c r="F32" s="67" t="s">
        <v>115</v>
      </c>
      <c r="G32" s="93" t="s">
        <v>116</v>
      </c>
      <c r="H32" s="93" t="s">
        <v>47</v>
      </c>
      <c r="I32" s="87">
        <v>92201</v>
      </c>
      <c r="J32" s="87">
        <f t="shared" si="0"/>
        <v>1280.5694444444443</v>
      </c>
      <c r="K32" s="88">
        <f>5.6+28.8</f>
        <v>34.4</v>
      </c>
      <c r="L32" s="89">
        <f t="shared" si="1"/>
        <v>44051.58888888888</v>
      </c>
      <c r="M32" s="94"/>
      <c r="N32" s="89"/>
      <c r="O32" s="89"/>
      <c r="P32" s="46"/>
      <c r="Q32" s="46"/>
      <c r="R32" s="46"/>
      <c r="S32" s="46">
        <f t="shared" si="2"/>
        <v>4405.158888888888</v>
      </c>
      <c r="T32" s="46">
        <f t="shared" si="3"/>
        <v>48456.74777777777</v>
      </c>
    </row>
    <row r="33" spans="1:20" ht="48" customHeight="1">
      <c r="A33" s="24">
        <v>8</v>
      </c>
      <c r="B33" s="24"/>
      <c r="C33" s="24" t="s">
        <v>134</v>
      </c>
      <c r="D33" s="24" t="s">
        <v>27</v>
      </c>
      <c r="E33" s="25" t="s">
        <v>135</v>
      </c>
      <c r="F33" s="26" t="s">
        <v>136</v>
      </c>
      <c r="G33" s="80" t="s">
        <v>137</v>
      </c>
      <c r="H33" s="87" t="s">
        <v>47</v>
      </c>
      <c r="I33" s="87">
        <v>82468</v>
      </c>
      <c r="J33" s="87">
        <f t="shared" si="0"/>
        <v>1145.388888888889</v>
      </c>
      <c r="K33" s="88">
        <v>4.4</v>
      </c>
      <c r="L33" s="89">
        <f t="shared" si="1"/>
        <v>5039.711111111112</v>
      </c>
      <c r="M33" s="94"/>
      <c r="N33" s="89"/>
      <c r="O33" s="89"/>
      <c r="P33" s="46"/>
      <c r="Q33" s="46"/>
      <c r="R33" s="46"/>
      <c r="S33" s="46">
        <f t="shared" si="2"/>
        <v>503.9711111111112</v>
      </c>
      <c r="T33" s="46">
        <f t="shared" si="3"/>
        <v>5543.682222222223</v>
      </c>
    </row>
    <row r="34" spans="1:20" ht="63">
      <c r="A34" s="24">
        <v>9</v>
      </c>
      <c r="B34" s="24"/>
      <c r="C34" s="24" t="s">
        <v>138</v>
      </c>
      <c r="D34" s="32" t="s">
        <v>27</v>
      </c>
      <c r="E34" s="25" t="s">
        <v>139</v>
      </c>
      <c r="F34" s="26" t="s">
        <v>140</v>
      </c>
      <c r="G34" s="80" t="s">
        <v>141</v>
      </c>
      <c r="H34" s="87" t="s">
        <v>47</v>
      </c>
      <c r="I34" s="87">
        <v>93971</v>
      </c>
      <c r="J34" s="87">
        <f t="shared" si="0"/>
        <v>1305.1527777777778</v>
      </c>
      <c r="K34" s="88">
        <f>4+10.6+7.2</f>
        <v>21.8</v>
      </c>
      <c r="L34" s="89">
        <f t="shared" si="1"/>
        <v>28452.330555555556</v>
      </c>
      <c r="M34" s="91"/>
      <c r="N34" s="89"/>
      <c r="O34" s="89"/>
      <c r="P34" s="46"/>
      <c r="Q34" s="46"/>
      <c r="R34" s="46"/>
      <c r="S34" s="46">
        <f t="shared" si="2"/>
        <v>2845.233055555556</v>
      </c>
      <c r="T34" s="46">
        <f>S34+R34+O34+N34+M34+L34</f>
        <v>31297.563611111113</v>
      </c>
    </row>
    <row r="35" spans="1:20" ht="99.75" customHeight="1">
      <c r="A35" s="24">
        <v>10</v>
      </c>
      <c r="B35" s="32"/>
      <c r="C35" s="24" t="s">
        <v>171</v>
      </c>
      <c r="D35" s="24" t="s">
        <v>27</v>
      </c>
      <c r="E35" s="25" t="s">
        <v>122</v>
      </c>
      <c r="F35" s="27" t="s">
        <v>142</v>
      </c>
      <c r="G35" s="80" t="s">
        <v>61</v>
      </c>
      <c r="H35" s="87" t="s">
        <v>47</v>
      </c>
      <c r="I35" s="87">
        <v>82468</v>
      </c>
      <c r="J35" s="87">
        <f t="shared" si="0"/>
        <v>1145.388888888889</v>
      </c>
      <c r="K35" s="88">
        <f>3.8+3.6+10.8+21.6</f>
        <v>39.800000000000004</v>
      </c>
      <c r="L35" s="89">
        <f t="shared" si="1"/>
        <v>45586.477777777785</v>
      </c>
      <c r="M35" s="94"/>
      <c r="N35" s="89"/>
      <c r="O35" s="89"/>
      <c r="P35" s="46"/>
      <c r="Q35" s="46"/>
      <c r="R35" s="46"/>
      <c r="S35" s="46">
        <f t="shared" si="2"/>
        <v>4558.647777777779</v>
      </c>
      <c r="T35" s="46">
        <f t="shared" si="3"/>
        <v>50145.12555555556</v>
      </c>
    </row>
    <row r="36" spans="1:20" ht="39" customHeight="1">
      <c r="A36" s="24">
        <v>11</v>
      </c>
      <c r="B36" s="32"/>
      <c r="C36" s="24" t="s">
        <v>143</v>
      </c>
      <c r="D36" s="32" t="s">
        <v>27</v>
      </c>
      <c r="E36" s="32" t="s">
        <v>118</v>
      </c>
      <c r="F36" s="32" t="s">
        <v>119</v>
      </c>
      <c r="G36" s="87" t="s">
        <v>120</v>
      </c>
      <c r="H36" s="87" t="s">
        <v>47</v>
      </c>
      <c r="I36" s="87">
        <v>87246</v>
      </c>
      <c r="J36" s="87">
        <f t="shared" si="0"/>
        <v>1211.75</v>
      </c>
      <c r="K36" s="88">
        <f>3.2+3.6</f>
        <v>6.800000000000001</v>
      </c>
      <c r="L36" s="89">
        <f t="shared" si="1"/>
        <v>8239.900000000001</v>
      </c>
      <c r="M36" s="91"/>
      <c r="N36" s="89"/>
      <c r="O36" s="89"/>
      <c r="P36" s="46"/>
      <c r="Q36" s="46"/>
      <c r="R36" s="46"/>
      <c r="S36" s="46">
        <f t="shared" si="2"/>
        <v>823.9900000000002</v>
      </c>
      <c r="T36" s="46">
        <f t="shared" si="3"/>
        <v>9063.890000000001</v>
      </c>
    </row>
    <row r="37" spans="1:20" ht="29.25" customHeight="1">
      <c r="A37" s="24">
        <v>12</v>
      </c>
      <c r="B37" s="33" t="s">
        <v>93</v>
      </c>
      <c r="C37" s="24" t="s">
        <v>39</v>
      </c>
      <c r="D37" s="32" t="s">
        <v>27</v>
      </c>
      <c r="E37" s="33"/>
      <c r="F37" s="30"/>
      <c r="G37" s="95" t="s">
        <v>94</v>
      </c>
      <c r="H37" s="87" t="s">
        <v>47</v>
      </c>
      <c r="I37" s="87">
        <v>85653</v>
      </c>
      <c r="J37" s="87">
        <f t="shared" si="0"/>
        <v>1189.625</v>
      </c>
      <c r="K37" s="88">
        <v>5.4</v>
      </c>
      <c r="L37" s="89">
        <f t="shared" si="1"/>
        <v>6423.975</v>
      </c>
      <c r="M37" s="89"/>
      <c r="N37" s="89"/>
      <c r="O37" s="89"/>
      <c r="P37" s="46"/>
      <c r="Q37" s="46"/>
      <c r="R37" s="46"/>
      <c r="S37" s="46">
        <f t="shared" si="2"/>
        <v>642.3975</v>
      </c>
      <c r="T37" s="46">
        <f t="shared" si="3"/>
        <v>7066.3725</v>
      </c>
    </row>
    <row r="38" spans="1:20" ht="33.75" customHeight="1">
      <c r="A38" s="24">
        <v>13</v>
      </c>
      <c r="B38" s="33" t="s">
        <v>93</v>
      </c>
      <c r="C38" s="24" t="s">
        <v>150</v>
      </c>
      <c r="D38" s="32" t="s">
        <v>27</v>
      </c>
      <c r="E38" s="33"/>
      <c r="F38" s="30"/>
      <c r="G38" s="95" t="s">
        <v>94</v>
      </c>
      <c r="H38" s="87" t="s">
        <v>47</v>
      </c>
      <c r="I38" s="87">
        <v>85653</v>
      </c>
      <c r="J38" s="87">
        <f>I38/72</f>
        <v>1189.625</v>
      </c>
      <c r="K38" s="88">
        <v>21.6</v>
      </c>
      <c r="L38" s="89">
        <f t="shared" si="1"/>
        <v>25695.9</v>
      </c>
      <c r="M38" s="89"/>
      <c r="N38" s="89"/>
      <c r="O38" s="89"/>
      <c r="P38" s="46"/>
      <c r="Q38" s="46"/>
      <c r="R38" s="46"/>
      <c r="S38" s="46">
        <f t="shared" si="2"/>
        <v>2569.59</v>
      </c>
      <c r="T38" s="46">
        <f t="shared" si="3"/>
        <v>28265.49</v>
      </c>
    </row>
    <row r="39" spans="1:20" ht="21" customHeight="1">
      <c r="A39" s="24">
        <v>14</v>
      </c>
      <c r="B39" s="33" t="s">
        <v>93</v>
      </c>
      <c r="C39" s="33" t="s">
        <v>38</v>
      </c>
      <c r="D39" s="32" t="s">
        <v>27</v>
      </c>
      <c r="E39" s="33"/>
      <c r="F39" s="30"/>
      <c r="G39" s="95" t="s">
        <v>94</v>
      </c>
      <c r="H39" s="87" t="s">
        <v>47</v>
      </c>
      <c r="I39" s="87">
        <v>85653</v>
      </c>
      <c r="J39" s="87">
        <f t="shared" si="0"/>
        <v>1189.625</v>
      </c>
      <c r="K39" s="88">
        <v>7.2</v>
      </c>
      <c r="L39" s="89">
        <f t="shared" si="1"/>
        <v>8565.300000000001</v>
      </c>
      <c r="M39" s="89"/>
      <c r="N39" s="89"/>
      <c r="O39" s="89"/>
      <c r="P39" s="46"/>
      <c r="Q39" s="46"/>
      <c r="R39" s="46"/>
      <c r="S39" s="46">
        <f t="shared" si="2"/>
        <v>856.5300000000002</v>
      </c>
      <c r="T39" s="46">
        <f t="shared" si="3"/>
        <v>9421.830000000002</v>
      </c>
    </row>
    <row r="40" spans="1:20" ht="15.75">
      <c r="A40" s="23"/>
      <c r="B40" s="70" t="s">
        <v>49</v>
      </c>
      <c r="C40" s="71"/>
      <c r="D40" s="72"/>
      <c r="E40" s="72"/>
      <c r="F40" s="73"/>
      <c r="G40" s="72"/>
      <c r="H40" s="72"/>
      <c r="I40" s="72"/>
      <c r="J40" s="74"/>
      <c r="K40" s="56">
        <f>K39+K37+K38+K36+K35+K34+K33+K32+K31+K28+K26+K25+K29+K27</f>
        <v>158.99999999999997</v>
      </c>
      <c r="L40" s="57">
        <f>L39+L37+L38+L36+L35+L34+L33+L32+L31+L28+L26+L25+L27+L29+L30</f>
        <v>193058.6777777778</v>
      </c>
      <c r="M40" s="57">
        <f aca="true" t="shared" si="4" ref="M40:T40">M39+M37+M38+M36+M35+M34+M33+M32+M31+M28+M26+M25+M27+M29+M30</f>
        <v>4424</v>
      </c>
      <c r="N40" s="57">
        <f t="shared" si="4"/>
        <v>4424</v>
      </c>
      <c r="O40" s="57">
        <f t="shared" si="4"/>
        <v>0</v>
      </c>
      <c r="P40" s="57">
        <f t="shared" si="4"/>
        <v>0</v>
      </c>
      <c r="Q40" s="57">
        <f t="shared" si="4"/>
        <v>0</v>
      </c>
      <c r="R40" s="57">
        <f t="shared" si="4"/>
        <v>0</v>
      </c>
      <c r="S40" s="57">
        <f>S39+S37+S38+S36+S35+S34+S33+S32+S31+S28+S26+S25+S27+S29+S30</f>
        <v>19305.867777777778</v>
      </c>
      <c r="T40" s="57">
        <f t="shared" si="4"/>
        <v>221212.54555555558</v>
      </c>
    </row>
    <row r="41" spans="1:20" ht="12.75">
      <c r="A41" s="4"/>
      <c r="B41" s="104"/>
      <c r="C41" s="104"/>
      <c r="D41" s="105"/>
      <c r="E41" s="105"/>
      <c r="F41" s="105"/>
      <c r="G41" s="105"/>
      <c r="H41" s="105"/>
      <c r="I41" s="105"/>
      <c r="J41" s="105"/>
      <c r="K41" s="105"/>
      <c r="L41" s="105"/>
      <c r="M41" s="105"/>
      <c r="N41" s="105"/>
      <c r="O41" s="105"/>
      <c r="P41" s="105"/>
      <c r="Q41" s="105"/>
      <c r="R41" s="2"/>
      <c r="S41" s="2"/>
      <c r="T41" s="2"/>
    </row>
    <row r="42" spans="1:20" ht="12.75">
      <c r="A42" s="4"/>
      <c r="B42" s="21"/>
      <c r="C42" s="21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"/>
      <c r="S42" s="2"/>
      <c r="T42" s="2"/>
    </row>
    <row r="43" spans="1:20" ht="20.25" customHeight="1">
      <c r="A43" s="4"/>
      <c r="B43" s="21" t="s">
        <v>95</v>
      </c>
      <c r="C43" s="106" t="s">
        <v>96</v>
      </c>
      <c r="D43" s="106"/>
      <c r="E43" s="21"/>
      <c r="F43" s="21" t="s">
        <v>97</v>
      </c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"/>
      <c r="S43" s="2"/>
      <c r="T43" s="2"/>
    </row>
    <row r="44" spans="1:20" ht="12.75">
      <c r="A44" s="4"/>
      <c r="B44" s="21"/>
      <c r="C44" s="106" t="s">
        <v>98</v>
      </c>
      <c r="D44" s="106"/>
      <c r="E44" s="21"/>
      <c r="F44" s="21" t="s">
        <v>99</v>
      </c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6"/>
      <c r="S44" s="2"/>
      <c r="T44" s="2"/>
    </row>
    <row r="45" spans="1:20" ht="12.75">
      <c r="A45" s="2"/>
      <c r="B45" s="3"/>
      <c r="C45" s="3"/>
      <c r="D45" s="3"/>
      <c r="E45" s="3"/>
      <c r="F45" s="3"/>
      <c r="G45" s="2"/>
      <c r="H45" s="2"/>
      <c r="I45" s="2"/>
      <c r="J45" s="2"/>
      <c r="K45" s="16"/>
      <c r="L45" s="2"/>
      <c r="M45" s="2"/>
      <c r="N45" s="2"/>
      <c r="O45" s="2"/>
      <c r="P45" s="2"/>
      <c r="Q45" s="2"/>
      <c r="R45" s="2"/>
      <c r="S45" s="2"/>
      <c r="T45" s="2"/>
    </row>
    <row r="46" spans="1:20" ht="12.75">
      <c r="A46" s="2"/>
      <c r="B46" s="3"/>
      <c r="C46" s="3"/>
      <c r="D46" s="3"/>
      <c r="E46" s="3"/>
      <c r="F46" s="3"/>
      <c r="G46" s="2"/>
      <c r="H46" s="2"/>
      <c r="I46" s="2"/>
      <c r="J46" s="2"/>
      <c r="K46" s="16"/>
      <c r="L46" s="2"/>
      <c r="M46" s="2"/>
      <c r="N46" s="2"/>
      <c r="O46" s="2"/>
      <c r="P46" s="2"/>
      <c r="Q46" s="2"/>
      <c r="R46" s="2"/>
      <c r="S46" s="2"/>
      <c r="T46" s="2"/>
    </row>
    <row r="47" spans="1:20" ht="12.75">
      <c r="A47" s="2"/>
      <c r="B47" s="3"/>
      <c r="C47" s="3"/>
      <c r="D47" s="3"/>
      <c r="E47" s="3"/>
      <c r="F47" s="3"/>
      <c r="G47" s="2"/>
      <c r="H47" s="2"/>
      <c r="I47" s="2"/>
      <c r="J47" s="2"/>
      <c r="K47" s="16"/>
      <c r="L47" s="2"/>
      <c r="M47" s="2"/>
      <c r="N47" s="2"/>
      <c r="O47" s="2"/>
      <c r="P47" s="2"/>
      <c r="Q47" s="2"/>
      <c r="R47" s="2"/>
      <c r="S47" s="2"/>
      <c r="T47" s="2"/>
    </row>
    <row r="48" spans="1:20" ht="12.75">
      <c r="A48" s="2"/>
      <c r="B48" s="5"/>
      <c r="C48" s="2"/>
      <c r="D48" s="2"/>
      <c r="E48" s="2"/>
      <c r="F48" s="2"/>
      <c r="G48" s="2"/>
      <c r="H48" s="2"/>
      <c r="I48" s="2"/>
      <c r="J48" s="2"/>
      <c r="K48" s="16"/>
      <c r="L48" s="2"/>
      <c r="M48" s="2"/>
      <c r="N48" s="2"/>
      <c r="O48" s="2"/>
      <c r="P48" s="2"/>
      <c r="Q48" s="2"/>
      <c r="R48" s="2"/>
      <c r="S48" s="2"/>
      <c r="T48" s="2"/>
    </row>
    <row r="49" spans="1:20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16"/>
      <c r="L49" s="2"/>
      <c r="M49" s="2"/>
      <c r="N49" s="2"/>
      <c r="O49" s="2"/>
      <c r="P49" s="2"/>
      <c r="Q49" s="2"/>
      <c r="R49" s="2"/>
      <c r="S49" s="2"/>
      <c r="T49" s="2"/>
    </row>
    <row r="50" spans="1:20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16"/>
      <c r="L50" s="2"/>
      <c r="M50" s="2"/>
      <c r="N50" s="2"/>
      <c r="O50" s="2"/>
      <c r="P50" s="2"/>
      <c r="Q50" s="2"/>
      <c r="R50" s="2"/>
      <c r="S50" s="2"/>
      <c r="T50" s="2"/>
    </row>
    <row r="51" spans="1:20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16"/>
      <c r="L51" s="2"/>
      <c r="M51" s="2"/>
      <c r="N51" s="2"/>
      <c r="O51" s="2"/>
      <c r="P51" s="2"/>
      <c r="Q51" s="2"/>
      <c r="R51" s="2"/>
      <c r="S51" s="2"/>
      <c r="T51" s="2"/>
    </row>
    <row r="52" spans="1:20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16"/>
      <c r="L52" s="2"/>
      <c r="M52" s="2"/>
      <c r="N52" s="2"/>
      <c r="O52" s="2"/>
      <c r="P52" s="2"/>
      <c r="Q52" s="2"/>
      <c r="R52" s="2"/>
      <c r="S52" s="2"/>
      <c r="T52" s="2"/>
    </row>
    <row r="53" spans="1:20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16"/>
      <c r="L53" s="2"/>
      <c r="M53" s="2"/>
      <c r="N53" s="2"/>
      <c r="O53" s="2"/>
      <c r="P53" s="2"/>
      <c r="Q53" s="2"/>
      <c r="R53" s="2"/>
      <c r="S53" s="2"/>
      <c r="T53" s="2"/>
    </row>
    <row r="54" spans="1:20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16"/>
      <c r="L54" s="2"/>
      <c r="M54" s="2"/>
      <c r="N54" s="2"/>
      <c r="O54" s="2"/>
      <c r="P54" s="2"/>
      <c r="Q54" s="2"/>
      <c r="R54" s="2"/>
      <c r="S54" s="2"/>
      <c r="T54" s="2"/>
    </row>
    <row r="55" spans="1:20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16"/>
      <c r="L55" s="2"/>
      <c r="M55" s="2"/>
      <c r="N55" s="2"/>
      <c r="O55" s="2"/>
      <c r="P55" s="2"/>
      <c r="Q55" s="2"/>
      <c r="R55" s="2"/>
      <c r="S55" s="2"/>
      <c r="T55" s="2"/>
    </row>
    <row r="56" spans="1:20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16"/>
      <c r="L56" s="2"/>
      <c r="M56" s="2"/>
      <c r="N56" s="2"/>
      <c r="O56" s="2"/>
      <c r="P56" s="2"/>
      <c r="Q56" s="2"/>
      <c r="R56" s="2"/>
      <c r="S56" s="2"/>
      <c r="T56" s="2"/>
    </row>
    <row r="57" spans="1:20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16"/>
      <c r="L57" s="2"/>
      <c r="M57" s="2"/>
      <c r="N57" s="2"/>
      <c r="O57" s="2"/>
      <c r="P57" s="2"/>
      <c r="Q57" s="2"/>
      <c r="R57" s="2"/>
      <c r="S57" s="2"/>
      <c r="T57" s="2"/>
    </row>
    <row r="58" spans="1:20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16"/>
      <c r="L58" s="2"/>
      <c r="M58" s="2"/>
      <c r="N58" s="2"/>
      <c r="O58" s="2"/>
      <c r="P58" s="2"/>
      <c r="Q58" s="2"/>
      <c r="R58" s="2"/>
      <c r="S58" s="2"/>
      <c r="T58" s="2"/>
    </row>
    <row r="59" spans="1:20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16"/>
      <c r="L59" s="2"/>
      <c r="M59" s="2"/>
      <c r="N59" s="2"/>
      <c r="O59" s="2"/>
      <c r="P59" s="2"/>
      <c r="Q59" s="2"/>
      <c r="R59" s="2"/>
      <c r="S59" s="2"/>
      <c r="T59" s="2"/>
    </row>
    <row r="60" spans="1:20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16"/>
      <c r="L60" s="2"/>
      <c r="M60" s="2"/>
      <c r="N60" s="2"/>
      <c r="O60" s="2"/>
      <c r="P60" s="2"/>
      <c r="Q60" s="2"/>
      <c r="R60" s="2"/>
      <c r="S60" s="2"/>
      <c r="T60" s="2"/>
    </row>
    <row r="61" spans="1:20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16"/>
      <c r="L61" s="2"/>
      <c r="M61" s="2"/>
      <c r="N61" s="2"/>
      <c r="O61" s="2"/>
      <c r="P61" s="2"/>
      <c r="Q61" s="2"/>
      <c r="R61" s="2"/>
      <c r="S61" s="2"/>
      <c r="T61" s="2"/>
    </row>
    <row r="62" spans="1:20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16"/>
      <c r="L62" s="2"/>
      <c r="M62" s="2"/>
      <c r="N62" s="2"/>
      <c r="O62" s="2"/>
      <c r="P62" s="2"/>
      <c r="Q62" s="2"/>
      <c r="R62" s="2"/>
      <c r="S62" s="2"/>
      <c r="T62" s="2"/>
    </row>
    <row r="63" spans="1:20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16"/>
      <c r="L63" s="2"/>
      <c r="M63" s="2"/>
      <c r="N63" s="2"/>
      <c r="O63" s="2"/>
      <c r="P63" s="2"/>
      <c r="Q63" s="2"/>
      <c r="R63" s="2"/>
      <c r="S63" s="2"/>
      <c r="T63" s="2"/>
    </row>
    <row r="64" spans="1:20" ht="12.75">
      <c r="A64" s="2"/>
      <c r="B64" s="2"/>
      <c r="C64" s="2"/>
      <c r="D64" s="2"/>
      <c r="E64" s="2"/>
      <c r="F64" s="2"/>
      <c r="G64" s="2"/>
      <c r="H64" s="2"/>
      <c r="I64" s="2"/>
      <c r="J64" s="2"/>
      <c r="K64" s="16"/>
      <c r="L64" s="2"/>
      <c r="M64" s="2"/>
      <c r="N64" s="2"/>
      <c r="O64" s="2"/>
      <c r="P64" s="2"/>
      <c r="Q64" s="2"/>
      <c r="R64" s="2"/>
      <c r="S64" s="2"/>
      <c r="T64" s="2"/>
    </row>
    <row r="65" spans="1:20" ht="12.75">
      <c r="A65" s="2"/>
      <c r="B65" s="2"/>
      <c r="C65" s="2"/>
      <c r="D65" s="2"/>
      <c r="E65" s="2"/>
      <c r="F65" s="2"/>
      <c r="G65" s="2"/>
      <c r="H65" s="2"/>
      <c r="I65" s="2"/>
      <c r="J65" s="2"/>
      <c r="K65" s="16"/>
      <c r="L65" s="2"/>
      <c r="M65" s="2"/>
      <c r="N65" s="2"/>
      <c r="O65" s="2"/>
      <c r="P65" s="2"/>
      <c r="Q65" s="2"/>
      <c r="R65" s="2"/>
      <c r="S65" s="2"/>
      <c r="T65" s="2"/>
    </row>
    <row r="66" spans="1:20" ht="12.75">
      <c r="A66" s="2"/>
      <c r="B66" s="2"/>
      <c r="C66" s="2"/>
      <c r="D66" s="2"/>
      <c r="E66" s="2"/>
      <c r="F66" s="2"/>
      <c r="G66" s="2"/>
      <c r="H66" s="2"/>
      <c r="I66" s="2"/>
      <c r="J66" s="2"/>
      <c r="K66" s="16"/>
      <c r="L66" s="2"/>
      <c r="M66" s="2"/>
      <c r="N66" s="2"/>
      <c r="O66" s="2"/>
      <c r="P66" s="2"/>
      <c r="Q66" s="2"/>
      <c r="R66" s="2"/>
      <c r="S66" s="2"/>
      <c r="T66" s="2"/>
    </row>
    <row r="67" spans="1:20" ht="12.75">
      <c r="A67" s="1"/>
      <c r="B67" s="11"/>
      <c r="C67" s="1"/>
      <c r="D67" s="1"/>
      <c r="E67" s="1"/>
      <c r="F67" s="1"/>
      <c r="G67" s="1"/>
      <c r="H67" s="1"/>
      <c r="I67" s="1"/>
      <c r="J67" s="1"/>
      <c r="K67" s="17"/>
      <c r="L67" s="1"/>
      <c r="M67" s="1"/>
      <c r="N67" s="1"/>
      <c r="O67" s="1"/>
      <c r="P67" s="1"/>
      <c r="Q67" s="1"/>
      <c r="R67" s="1"/>
      <c r="S67" s="1"/>
      <c r="T67" s="1"/>
    </row>
    <row r="68" spans="1:20" ht="12.75">
      <c r="A68" s="1"/>
      <c r="B68" s="11"/>
      <c r="C68" s="1"/>
      <c r="D68" s="1"/>
      <c r="E68" s="1"/>
      <c r="F68" s="1"/>
      <c r="G68" s="1"/>
      <c r="H68" s="1"/>
      <c r="I68" s="1"/>
      <c r="J68" s="1"/>
      <c r="K68" s="17"/>
      <c r="L68" s="1"/>
      <c r="M68" s="1"/>
      <c r="N68" s="1"/>
      <c r="O68" s="1"/>
      <c r="P68" s="1"/>
      <c r="Q68" s="1"/>
      <c r="R68" s="1"/>
      <c r="S68" s="1"/>
      <c r="T68" s="1"/>
    </row>
    <row r="69" spans="1:20" ht="12.75">
      <c r="A69" s="1"/>
      <c r="B69" s="11"/>
      <c r="C69" s="1"/>
      <c r="D69" s="1"/>
      <c r="E69" s="1"/>
      <c r="F69" s="1"/>
      <c r="G69" s="1"/>
      <c r="H69" s="1"/>
      <c r="I69" s="1"/>
      <c r="J69" s="1"/>
      <c r="K69" s="17"/>
      <c r="L69" s="1"/>
      <c r="M69" s="1"/>
      <c r="N69" s="1"/>
      <c r="O69" s="1"/>
      <c r="P69" s="1"/>
      <c r="Q69" s="1"/>
      <c r="R69" s="1"/>
      <c r="S69" s="1"/>
      <c r="T69" s="1"/>
    </row>
    <row r="70" spans="1:20" ht="12.75">
      <c r="A70" s="1"/>
      <c r="B70" s="11"/>
      <c r="C70" s="1"/>
      <c r="D70" s="1"/>
      <c r="E70" s="1"/>
      <c r="F70" s="1"/>
      <c r="G70" s="1"/>
      <c r="H70" s="1"/>
      <c r="I70" s="1"/>
      <c r="J70" s="1"/>
      <c r="K70" s="17"/>
      <c r="L70" s="1"/>
      <c r="M70" s="1"/>
      <c r="N70" s="1"/>
      <c r="O70" s="1"/>
      <c r="P70" s="1"/>
      <c r="Q70" s="1"/>
      <c r="R70" s="1"/>
      <c r="S70" s="1"/>
      <c r="T70" s="1"/>
    </row>
    <row r="71" spans="1:20" ht="12.75">
      <c r="A71" s="1"/>
      <c r="B71" s="11"/>
      <c r="C71" s="1"/>
      <c r="D71" s="1"/>
      <c r="E71" s="1"/>
      <c r="F71" s="1"/>
      <c r="G71" s="1"/>
      <c r="H71" s="1"/>
      <c r="I71" s="1"/>
      <c r="J71" s="1"/>
      <c r="K71" s="17"/>
      <c r="L71" s="1"/>
      <c r="M71" s="1"/>
      <c r="N71" s="1"/>
      <c r="O71" s="1"/>
      <c r="P71" s="1"/>
      <c r="Q71" s="1"/>
      <c r="R71" s="1"/>
      <c r="S71" s="1"/>
      <c r="T71" s="1"/>
    </row>
    <row r="72" spans="1:20" ht="12.75">
      <c r="A72" s="1"/>
      <c r="B72" s="11"/>
      <c r="C72" s="1"/>
      <c r="D72" s="1"/>
      <c r="E72" s="1"/>
      <c r="F72" s="1"/>
      <c r="G72" s="1"/>
      <c r="H72" s="1"/>
      <c r="I72" s="1"/>
      <c r="J72" s="1"/>
      <c r="K72" s="17"/>
      <c r="L72" s="1"/>
      <c r="M72" s="1"/>
      <c r="N72" s="1"/>
      <c r="O72" s="1"/>
      <c r="P72" s="1"/>
      <c r="Q72" s="1"/>
      <c r="R72" s="1"/>
      <c r="S72" s="1"/>
      <c r="T72" s="1"/>
    </row>
    <row r="73" spans="1:20" ht="12.75">
      <c r="A73" s="1"/>
      <c r="B73" s="11"/>
      <c r="C73" s="1"/>
      <c r="D73" s="1"/>
      <c r="E73" s="1"/>
      <c r="F73" s="1"/>
      <c r="G73" s="1"/>
      <c r="H73" s="1"/>
      <c r="I73" s="1"/>
      <c r="J73" s="1"/>
      <c r="K73" s="17"/>
      <c r="L73" s="1"/>
      <c r="M73" s="1"/>
      <c r="N73" s="1"/>
      <c r="O73" s="1"/>
      <c r="P73" s="1"/>
      <c r="Q73" s="1"/>
      <c r="R73" s="1"/>
      <c r="S73" s="1"/>
      <c r="T73" s="1"/>
    </row>
    <row r="74" spans="1:20" ht="12.75">
      <c r="A74" s="1"/>
      <c r="B74" s="11"/>
      <c r="C74" s="1"/>
      <c r="D74" s="1"/>
      <c r="E74" s="1"/>
      <c r="F74" s="1"/>
      <c r="G74" s="1"/>
      <c r="H74" s="1"/>
      <c r="I74" s="1"/>
      <c r="J74" s="1"/>
      <c r="K74" s="17"/>
      <c r="L74" s="1"/>
      <c r="M74" s="1"/>
      <c r="N74" s="1"/>
      <c r="O74" s="1"/>
      <c r="P74" s="1"/>
      <c r="Q74" s="1"/>
      <c r="R74" s="1"/>
      <c r="S74" s="1"/>
      <c r="T74" s="1"/>
    </row>
    <row r="75" spans="1:20" ht="12.75">
      <c r="A75" s="1"/>
      <c r="B75" s="11"/>
      <c r="C75" s="1"/>
      <c r="D75" s="1"/>
      <c r="E75" s="1"/>
      <c r="F75" s="1"/>
      <c r="G75" s="1"/>
      <c r="H75" s="1"/>
      <c r="I75" s="1"/>
      <c r="J75" s="1"/>
      <c r="K75" s="17"/>
      <c r="L75" s="1"/>
      <c r="M75" s="1"/>
      <c r="N75" s="1"/>
      <c r="O75" s="1"/>
      <c r="P75" s="1"/>
      <c r="Q75" s="1"/>
      <c r="R75" s="1"/>
      <c r="S75" s="1"/>
      <c r="T75" s="1"/>
    </row>
  </sheetData>
  <sheetProtection/>
  <mergeCells count="25">
    <mergeCell ref="G22:G24"/>
    <mergeCell ref="H22:H24"/>
    <mergeCell ref="M22:R22"/>
    <mergeCell ref="C6:O6"/>
    <mergeCell ref="C7:O7"/>
    <mergeCell ref="I22:I24"/>
    <mergeCell ref="J22:J24"/>
    <mergeCell ref="K22:K24"/>
    <mergeCell ref="L22:L24"/>
    <mergeCell ref="A22:A24"/>
    <mergeCell ref="B22:B24"/>
    <mergeCell ref="C22:C24"/>
    <mergeCell ref="D22:D24"/>
    <mergeCell ref="E22:E24"/>
    <mergeCell ref="F22:F24"/>
    <mergeCell ref="B41:Q41"/>
    <mergeCell ref="C43:D43"/>
    <mergeCell ref="C44:D44"/>
    <mergeCell ref="S22:S24"/>
    <mergeCell ref="T22:T24"/>
    <mergeCell ref="F4:J4"/>
    <mergeCell ref="M23:M24"/>
    <mergeCell ref="N23:N24"/>
    <mergeCell ref="O23:O24"/>
    <mergeCell ref="P23:R23"/>
  </mergeCells>
  <printOptions/>
  <pageMargins left="0" right="0" top="0.5118110236220472" bottom="0.15748031496062992" header="0.2362204724409449" footer="0.1968503937007874"/>
  <pageSetup horizontalDpi="600" verticalDpi="600" orientation="landscape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BA76"/>
  <sheetViews>
    <sheetView view="pageBreakPreview" zoomScale="98" zoomScaleNormal="86" zoomScaleSheetLayoutView="98" zoomScalePageLayoutView="50" workbookViewId="0" topLeftCell="A13">
      <selection activeCell="B25" sqref="B25:B38"/>
    </sheetView>
  </sheetViews>
  <sheetFormatPr defaultColWidth="9.00390625" defaultRowHeight="12.75"/>
  <cols>
    <col min="1" max="1" width="3.125" style="0" customWidth="1"/>
    <col min="2" max="2" width="18.375" style="12" customWidth="1"/>
    <col min="3" max="3" width="21.00390625" style="0" customWidth="1"/>
    <col min="4" max="4" width="12.375" style="0" customWidth="1"/>
    <col min="5" max="5" width="38.875" style="0" customWidth="1"/>
    <col min="6" max="6" width="16.125" style="0" customWidth="1"/>
    <col min="7" max="7" width="7.625" style="0" customWidth="1"/>
    <col min="8" max="8" width="10.75390625" style="0" customWidth="1"/>
    <col min="9" max="9" width="14.75390625" style="0" customWidth="1"/>
    <col min="10" max="10" width="8.375" style="0" customWidth="1"/>
    <col min="11" max="11" width="9.375" style="18" customWidth="1"/>
    <col min="12" max="12" width="9.875" style="0" customWidth="1"/>
    <col min="13" max="13" width="6.875" style="0" customWidth="1"/>
    <col min="14" max="14" width="7.875" style="0" customWidth="1"/>
    <col min="15" max="15" width="10.125" style="0" customWidth="1"/>
    <col min="16" max="16" width="6.625" style="0" customWidth="1"/>
    <col min="17" max="17" width="6.75390625" style="0" customWidth="1"/>
    <col min="18" max="18" width="9.375" style="0" customWidth="1"/>
    <col min="19" max="19" width="12.875" style="0" customWidth="1"/>
    <col min="20" max="20" width="13.75390625" style="0" customWidth="1"/>
  </cols>
  <sheetData>
    <row r="1" spans="1:20" ht="15">
      <c r="A1" s="7" t="s">
        <v>29</v>
      </c>
      <c r="B1" s="8"/>
      <c r="C1" s="7"/>
      <c r="D1" s="7"/>
      <c r="E1" s="8"/>
      <c r="F1" s="8"/>
      <c r="G1" s="8"/>
      <c r="H1" s="8"/>
      <c r="I1" s="8"/>
      <c r="J1" s="8"/>
      <c r="K1" s="14"/>
      <c r="L1" s="8"/>
      <c r="M1" s="8"/>
      <c r="N1" s="7" t="s">
        <v>15</v>
      </c>
      <c r="O1" s="7"/>
      <c r="P1" s="7"/>
      <c r="Q1" s="7"/>
      <c r="R1" s="7"/>
      <c r="S1" s="8"/>
      <c r="T1" s="8"/>
    </row>
    <row r="2" spans="1:20" ht="15">
      <c r="A2" s="7" t="s">
        <v>41</v>
      </c>
      <c r="B2" s="8"/>
      <c r="C2" s="7"/>
      <c r="D2" s="7"/>
      <c r="E2" s="8"/>
      <c r="F2" s="8"/>
      <c r="G2" s="8"/>
      <c r="H2" s="8"/>
      <c r="I2" s="8"/>
      <c r="J2" s="8"/>
      <c r="K2" s="14"/>
      <c r="L2" s="8"/>
      <c r="M2" s="8"/>
      <c r="N2" s="7" t="s">
        <v>34</v>
      </c>
      <c r="O2" s="7"/>
      <c r="P2" s="7"/>
      <c r="Q2" s="7"/>
      <c r="R2" s="7"/>
      <c r="S2" s="8"/>
      <c r="T2" s="8"/>
    </row>
    <row r="3" spans="1:53" ht="15">
      <c r="A3" s="7" t="s">
        <v>177</v>
      </c>
      <c r="B3" s="8"/>
      <c r="C3" s="7"/>
      <c r="D3" s="7"/>
      <c r="E3" s="8"/>
      <c r="F3" s="8"/>
      <c r="G3" s="85"/>
      <c r="H3" s="8"/>
      <c r="I3" s="8"/>
      <c r="J3" s="8"/>
      <c r="K3" s="14"/>
      <c r="L3" s="8"/>
      <c r="M3" s="8"/>
      <c r="N3" s="7" t="s">
        <v>177</v>
      </c>
      <c r="O3" s="7"/>
      <c r="P3" s="7"/>
      <c r="Q3" s="7"/>
      <c r="R3" s="7"/>
      <c r="S3" s="8"/>
      <c r="T3" s="81"/>
      <c r="U3" s="81"/>
      <c r="V3" s="81"/>
      <c r="W3" s="81"/>
      <c r="X3" s="81"/>
      <c r="Y3" s="81"/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1"/>
      <c r="AK3" s="81"/>
      <c r="AL3" s="81"/>
      <c r="AM3" s="81"/>
      <c r="AN3" s="81"/>
      <c r="AO3" s="81"/>
      <c r="AP3" s="81"/>
      <c r="AQ3" s="81"/>
      <c r="AR3" s="81"/>
      <c r="AS3" s="81"/>
      <c r="AT3" s="81"/>
      <c r="AU3" s="81"/>
      <c r="AV3" s="81"/>
      <c r="AW3" s="81"/>
      <c r="AX3" s="81"/>
      <c r="AY3" s="81"/>
      <c r="AZ3" s="81"/>
      <c r="BA3" s="81"/>
    </row>
    <row r="4" spans="1:20" ht="15">
      <c r="A4" s="7"/>
      <c r="B4" s="8"/>
      <c r="C4" s="7"/>
      <c r="D4" s="7"/>
      <c r="E4" s="8"/>
      <c r="F4" s="110" t="s">
        <v>100</v>
      </c>
      <c r="G4" s="110"/>
      <c r="H4" s="110"/>
      <c r="I4" s="110"/>
      <c r="J4" s="110"/>
      <c r="K4" s="110"/>
      <c r="L4" s="8"/>
      <c r="M4" s="8"/>
      <c r="N4" s="7"/>
      <c r="O4" s="7"/>
      <c r="P4" s="7"/>
      <c r="Q4" s="7"/>
      <c r="R4" s="7"/>
      <c r="S4" s="8"/>
      <c r="T4" s="8"/>
    </row>
    <row r="5" spans="1:20" ht="15">
      <c r="A5" s="7" t="s">
        <v>42</v>
      </c>
      <c r="B5" s="8"/>
      <c r="C5" s="7"/>
      <c r="D5" s="7"/>
      <c r="E5" s="8"/>
      <c r="F5" s="8"/>
      <c r="G5" s="8"/>
      <c r="H5" s="8"/>
      <c r="I5" s="8"/>
      <c r="J5" s="8"/>
      <c r="K5" s="14"/>
      <c r="L5" s="8"/>
      <c r="M5" s="8"/>
      <c r="N5" s="7" t="s">
        <v>43</v>
      </c>
      <c r="O5" s="7"/>
      <c r="P5" s="7"/>
      <c r="Q5" s="7"/>
      <c r="R5" s="7"/>
      <c r="S5" s="8"/>
      <c r="T5" s="8"/>
    </row>
    <row r="6" spans="1:20" ht="15">
      <c r="A6" s="7"/>
      <c r="B6" s="8"/>
      <c r="C6" s="112" t="s">
        <v>30</v>
      </c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2"/>
      <c r="O6" s="112"/>
      <c r="P6" s="8"/>
      <c r="Q6" s="8"/>
      <c r="R6" s="8"/>
      <c r="S6" s="8"/>
      <c r="T6" s="8"/>
    </row>
    <row r="7" spans="1:20" ht="15">
      <c r="A7" s="8"/>
      <c r="B7" s="8"/>
      <c r="C7" s="112" t="s">
        <v>35</v>
      </c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2"/>
      <c r="P7" s="8"/>
      <c r="Q7" s="8"/>
      <c r="R7" s="8"/>
      <c r="S7" s="8"/>
      <c r="T7" s="8"/>
    </row>
    <row r="8" spans="1:20" ht="15">
      <c r="A8" s="8"/>
      <c r="B8" s="8"/>
      <c r="C8" s="8"/>
      <c r="D8" s="8"/>
      <c r="E8" s="8"/>
      <c r="F8" s="8"/>
      <c r="G8" s="8"/>
      <c r="H8" s="8"/>
      <c r="I8" s="8"/>
      <c r="J8" s="8"/>
      <c r="K8" s="14"/>
      <c r="L8" s="8"/>
      <c r="M8" s="8"/>
      <c r="N8" s="8"/>
      <c r="O8" s="8"/>
      <c r="P8" s="8"/>
      <c r="Q8" s="8"/>
      <c r="R8" s="8"/>
      <c r="S8" s="8"/>
      <c r="T8" s="8"/>
    </row>
    <row r="9" spans="1:20" ht="15">
      <c r="A9" s="8"/>
      <c r="B9" s="8"/>
      <c r="C9" s="8"/>
      <c r="D9" s="8"/>
      <c r="E9" s="8"/>
      <c r="F9" s="8"/>
      <c r="G9" s="8"/>
      <c r="H9" s="8"/>
      <c r="I9" s="8"/>
      <c r="J9" s="8"/>
      <c r="K9" s="14"/>
      <c r="L9" s="8"/>
      <c r="M9" s="8"/>
      <c r="N9" s="8"/>
      <c r="O9" s="8"/>
      <c r="P9" s="8"/>
      <c r="Q9" s="8"/>
      <c r="R9" s="8"/>
      <c r="S9" s="8"/>
      <c r="T9" s="8"/>
    </row>
    <row r="10" spans="1:20" ht="15">
      <c r="A10" s="8"/>
      <c r="B10" s="8"/>
      <c r="C10" s="8"/>
      <c r="D10" s="8"/>
      <c r="E10" s="8"/>
      <c r="F10" s="8"/>
      <c r="G10" s="9"/>
      <c r="H10" s="9"/>
      <c r="I10" s="9"/>
      <c r="J10" s="9"/>
      <c r="K10" s="14"/>
      <c r="L10" s="8"/>
      <c r="M10" s="8"/>
      <c r="N10" s="8"/>
      <c r="O10" s="8"/>
      <c r="P10" s="8"/>
      <c r="Q10" s="8"/>
      <c r="R10" s="8"/>
      <c r="S10" s="8"/>
      <c r="T10" s="8"/>
    </row>
    <row r="11" spans="1:20" ht="15">
      <c r="A11" s="8"/>
      <c r="B11" s="8"/>
      <c r="C11" s="8"/>
      <c r="D11" s="8"/>
      <c r="E11" s="8"/>
      <c r="F11" s="8"/>
      <c r="G11" s="8"/>
      <c r="H11" s="8"/>
      <c r="I11" s="8"/>
      <c r="J11" s="8"/>
      <c r="K11" s="14"/>
      <c r="L11" s="8"/>
      <c r="M11" s="8"/>
      <c r="N11" s="8"/>
      <c r="O11" s="8"/>
      <c r="P11" s="8"/>
      <c r="Q11" s="8"/>
      <c r="R11" s="8"/>
      <c r="S11" s="8"/>
      <c r="T11" s="8"/>
    </row>
    <row r="12" spans="1:20" ht="15">
      <c r="A12" s="8"/>
      <c r="B12" s="8"/>
      <c r="C12" s="8"/>
      <c r="D12" s="8"/>
      <c r="E12" s="8"/>
      <c r="F12" s="8"/>
      <c r="G12" s="8"/>
      <c r="H12" s="8"/>
      <c r="I12" s="8"/>
      <c r="J12" s="8"/>
      <c r="K12" s="14"/>
      <c r="L12" s="8"/>
      <c r="M12" s="8"/>
      <c r="N12" s="8"/>
      <c r="O12" s="8"/>
      <c r="P12" s="8"/>
      <c r="Q12" s="8"/>
      <c r="R12" s="8"/>
      <c r="S12" s="8"/>
      <c r="T12" s="8"/>
    </row>
    <row r="13" spans="1:20" ht="15">
      <c r="A13" s="8"/>
      <c r="B13" s="8"/>
      <c r="C13" s="8"/>
      <c r="D13" s="8"/>
      <c r="E13" s="8"/>
      <c r="F13" s="8"/>
      <c r="G13" s="8"/>
      <c r="H13" s="8"/>
      <c r="I13" s="8"/>
      <c r="J13" s="8" t="s">
        <v>4</v>
      </c>
      <c r="K13" s="14"/>
      <c r="L13" s="8"/>
      <c r="M13" s="8"/>
      <c r="O13" s="8"/>
      <c r="P13" s="8"/>
      <c r="Q13" s="8"/>
      <c r="R13" s="8"/>
      <c r="S13" s="8"/>
      <c r="T13" s="8"/>
    </row>
    <row r="14" spans="1:20" ht="15">
      <c r="A14" s="8"/>
      <c r="B14" s="8"/>
      <c r="C14" s="8"/>
      <c r="D14" s="8"/>
      <c r="E14" s="8"/>
      <c r="F14" s="8"/>
      <c r="G14" s="8"/>
      <c r="H14" s="8"/>
      <c r="I14" s="8"/>
      <c r="J14" s="8" t="s">
        <v>36</v>
      </c>
      <c r="K14" s="14"/>
      <c r="L14" s="8"/>
      <c r="M14" s="8"/>
      <c r="O14" s="8"/>
      <c r="P14" s="8"/>
      <c r="Q14" s="8"/>
      <c r="R14" s="8"/>
      <c r="S14" s="8"/>
      <c r="T14" s="8"/>
    </row>
    <row r="15" spans="1:20" ht="15">
      <c r="A15" s="8"/>
      <c r="B15" s="8"/>
      <c r="C15" s="8"/>
      <c r="D15" s="8"/>
      <c r="E15" s="8"/>
      <c r="F15" s="8"/>
      <c r="G15" s="8"/>
      <c r="H15" s="8"/>
      <c r="I15" s="8"/>
      <c r="J15" s="8" t="s">
        <v>5</v>
      </c>
      <c r="K15" s="14"/>
      <c r="L15" s="8"/>
      <c r="M15" s="8" t="s">
        <v>32</v>
      </c>
      <c r="O15" s="8"/>
      <c r="P15" s="8"/>
      <c r="Q15" s="8"/>
      <c r="R15" s="8"/>
      <c r="S15" s="8"/>
      <c r="T15" s="8"/>
    </row>
    <row r="16" spans="1:20" ht="15">
      <c r="A16" s="8"/>
      <c r="B16" s="8"/>
      <c r="C16" s="8"/>
      <c r="D16" s="8"/>
      <c r="E16" s="8"/>
      <c r="F16" s="8"/>
      <c r="G16" s="8"/>
      <c r="H16" s="8"/>
      <c r="I16" s="8"/>
      <c r="J16" s="8" t="s">
        <v>3</v>
      </c>
      <c r="K16" s="14"/>
      <c r="L16" s="8"/>
      <c r="M16" s="8">
        <v>2</v>
      </c>
      <c r="O16" s="8"/>
      <c r="P16" s="8"/>
      <c r="Q16" s="8"/>
      <c r="R16" s="8"/>
      <c r="S16" s="8"/>
      <c r="T16" s="8"/>
    </row>
    <row r="17" spans="1:20" ht="15">
      <c r="A17" s="8"/>
      <c r="B17" s="8"/>
      <c r="C17" s="8"/>
      <c r="D17" s="8"/>
      <c r="E17" s="8"/>
      <c r="F17" s="8"/>
      <c r="G17" s="8"/>
      <c r="H17" s="8"/>
      <c r="I17" s="8"/>
      <c r="J17" s="8" t="s">
        <v>6</v>
      </c>
      <c r="K17" s="14"/>
      <c r="L17" s="8"/>
      <c r="M17" s="8">
        <v>22</v>
      </c>
      <c r="O17" s="8"/>
      <c r="P17" s="8"/>
      <c r="Q17" s="8"/>
      <c r="R17" s="8"/>
      <c r="S17" s="8"/>
      <c r="T17" s="8"/>
    </row>
    <row r="18" spans="1:20" ht="15">
      <c r="A18" s="8"/>
      <c r="B18" s="8"/>
      <c r="C18" s="8"/>
      <c r="D18" s="8"/>
      <c r="E18" s="8"/>
      <c r="F18" s="8"/>
      <c r="G18" s="8"/>
      <c r="H18" s="8"/>
      <c r="I18" s="8"/>
      <c r="J18" s="8" t="s">
        <v>1</v>
      </c>
      <c r="K18" s="14"/>
      <c r="L18" s="8"/>
      <c r="M18" s="8">
        <v>22</v>
      </c>
      <c r="O18" s="8"/>
      <c r="P18" s="8"/>
      <c r="Q18" s="8"/>
      <c r="R18" s="8"/>
      <c r="S18" s="8"/>
      <c r="T18" s="8"/>
    </row>
    <row r="19" spans="1:20" ht="15">
      <c r="A19" s="8"/>
      <c r="B19" s="8"/>
      <c r="C19" s="8"/>
      <c r="D19" s="8"/>
      <c r="E19" s="8"/>
      <c r="F19" s="8"/>
      <c r="G19" s="8"/>
      <c r="H19" s="8"/>
      <c r="I19" s="8"/>
      <c r="J19" s="8" t="s">
        <v>2</v>
      </c>
      <c r="K19" s="14"/>
      <c r="L19" s="8"/>
      <c r="M19" s="8"/>
      <c r="O19" s="8"/>
      <c r="P19" s="8"/>
      <c r="Q19" s="8"/>
      <c r="R19" s="8"/>
      <c r="S19" s="8"/>
      <c r="T19" s="8"/>
    </row>
    <row r="20" spans="1:20" ht="15">
      <c r="A20" s="8"/>
      <c r="B20" s="8"/>
      <c r="C20" s="8"/>
      <c r="D20" s="8"/>
      <c r="E20" s="8"/>
      <c r="F20" s="8"/>
      <c r="G20" s="8"/>
      <c r="H20" s="8"/>
      <c r="I20" s="8"/>
      <c r="J20" s="8" t="s">
        <v>7</v>
      </c>
      <c r="K20" s="14"/>
      <c r="L20" s="8"/>
      <c r="M20" s="13">
        <v>156.44</v>
      </c>
      <c r="O20" s="8"/>
      <c r="P20" s="8"/>
      <c r="Q20" s="8"/>
      <c r="R20" s="8"/>
      <c r="S20" s="8"/>
      <c r="T20" s="8"/>
    </row>
    <row r="21" spans="1:20" ht="15">
      <c r="A21" s="8"/>
      <c r="B21" s="8"/>
      <c r="C21" s="8"/>
      <c r="D21" s="8"/>
      <c r="E21" s="8"/>
      <c r="F21" s="8"/>
      <c r="G21" s="8"/>
      <c r="H21" s="8"/>
      <c r="I21" s="8"/>
      <c r="J21" s="8"/>
      <c r="K21" s="14"/>
      <c r="L21" s="8"/>
      <c r="M21" s="8"/>
      <c r="N21" s="8"/>
      <c r="O21" s="8"/>
      <c r="P21" s="8"/>
      <c r="Q21" s="8"/>
      <c r="R21" s="8"/>
      <c r="S21" s="8"/>
      <c r="T21" s="8"/>
    </row>
    <row r="22" spans="1:20" ht="21.75" customHeight="1">
      <c r="A22" s="111" t="s">
        <v>0</v>
      </c>
      <c r="B22" s="111" t="s">
        <v>8</v>
      </c>
      <c r="C22" s="111" t="s">
        <v>9</v>
      </c>
      <c r="D22" s="111" t="s">
        <v>10</v>
      </c>
      <c r="E22" s="111" t="s">
        <v>16</v>
      </c>
      <c r="F22" s="111" t="s">
        <v>11</v>
      </c>
      <c r="G22" s="111" t="s">
        <v>12</v>
      </c>
      <c r="H22" s="111" t="s">
        <v>21</v>
      </c>
      <c r="I22" s="111" t="s">
        <v>22</v>
      </c>
      <c r="J22" s="111" t="s">
        <v>28</v>
      </c>
      <c r="K22" s="113" t="s">
        <v>13</v>
      </c>
      <c r="L22" s="111" t="s">
        <v>23</v>
      </c>
      <c r="M22" s="111" t="s">
        <v>14</v>
      </c>
      <c r="N22" s="111"/>
      <c r="O22" s="111"/>
      <c r="P22" s="111"/>
      <c r="Q22" s="111"/>
      <c r="R22" s="111"/>
      <c r="S22" s="107" t="s">
        <v>48</v>
      </c>
      <c r="T22" s="107" t="s">
        <v>19</v>
      </c>
    </row>
    <row r="23" spans="1:20" ht="45.75" customHeight="1">
      <c r="A23" s="111"/>
      <c r="B23" s="111"/>
      <c r="C23" s="111"/>
      <c r="D23" s="111"/>
      <c r="E23" s="111"/>
      <c r="F23" s="111"/>
      <c r="G23" s="111"/>
      <c r="H23" s="111"/>
      <c r="I23" s="111"/>
      <c r="J23" s="111"/>
      <c r="K23" s="113"/>
      <c r="L23" s="111"/>
      <c r="M23" s="111" t="s">
        <v>17</v>
      </c>
      <c r="N23" s="111" t="s">
        <v>18</v>
      </c>
      <c r="O23" s="111" t="s">
        <v>24</v>
      </c>
      <c r="P23" s="111" t="s">
        <v>20</v>
      </c>
      <c r="Q23" s="111"/>
      <c r="R23" s="111"/>
      <c r="S23" s="108"/>
      <c r="T23" s="108"/>
    </row>
    <row r="24" spans="1:20" ht="30.75" customHeight="1">
      <c r="A24" s="111"/>
      <c r="B24" s="111"/>
      <c r="C24" s="111"/>
      <c r="D24" s="111"/>
      <c r="E24" s="111"/>
      <c r="F24" s="111"/>
      <c r="G24" s="111"/>
      <c r="H24" s="111"/>
      <c r="I24" s="111"/>
      <c r="J24" s="111"/>
      <c r="K24" s="113"/>
      <c r="L24" s="111"/>
      <c r="M24" s="111"/>
      <c r="N24" s="111"/>
      <c r="O24" s="111"/>
      <c r="P24" s="24" t="s">
        <v>25</v>
      </c>
      <c r="Q24" s="24" t="s">
        <v>33</v>
      </c>
      <c r="R24" s="24" t="s">
        <v>26</v>
      </c>
      <c r="S24" s="109"/>
      <c r="T24" s="109"/>
    </row>
    <row r="25" spans="1:20" ht="42" customHeight="1">
      <c r="A25" s="23">
        <v>1</v>
      </c>
      <c r="B25" s="24"/>
      <c r="C25" s="24" t="s">
        <v>62</v>
      </c>
      <c r="D25" s="24" t="s">
        <v>27</v>
      </c>
      <c r="E25" s="32" t="s">
        <v>155</v>
      </c>
      <c r="F25" s="23" t="s">
        <v>156</v>
      </c>
      <c r="G25" s="87" t="s">
        <v>157</v>
      </c>
      <c r="H25" s="87" t="s">
        <v>47</v>
      </c>
      <c r="I25" s="87">
        <v>85653</v>
      </c>
      <c r="J25" s="87">
        <f>I25/72</f>
        <v>1189.625</v>
      </c>
      <c r="K25" s="87">
        <v>3.4</v>
      </c>
      <c r="L25" s="89">
        <f>J25*K25</f>
        <v>4044.725</v>
      </c>
      <c r="M25" s="87"/>
      <c r="N25" s="87"/>
      <c r="O25" s="87"/>
      <c r="P25" s="79"/>
      <c r="Q25" s="79"/>
      <c r="R25" s="79"/>
      <c r="S25" s="46">
        <f>L25*10%</f>
        <v>404.4725</v>
      </c>
      <c r="T25" s="46">
        <f>S25+R25+O25+N25+M25+L25</f>
        <v>4449.1975</v>
      </c>
    </row>
    <row r="26" spans="1:20" ht="53.25" customHeight="1">
      <c r="A26" s="23">
        <v>2</v>
      </c>
      <c r="B26" s="32"/>
      <c r="C26" s="24" t="s">
        <v>101</v>
      </c>
      <c r="D26" s="32" t="s">
        <v>27</v>
      </c>
      <c r="E26" s="32" t="s">
        <v>102</v>
      </c>
      <c r="F26" s="65" t="s">
        <v>103</v>
      </c>
      <c r="G26" s="87" t="s">
        <v>104</v>
      </c>
      <c r="H26" s="87" t="s">
        <v>47</v>
      </c>
      <c r="I26" s="87">
        <v>87246</v>
      </c>
      <c r="J26" s="87">
        <f>I26/72</f>
        <v>1211.75</v>
      </c>
      <c r="K26" s="88">
        <f>2.8+3.6</f>
        <v>6.4</v>
      </c>
      <c r="L26" s="89">
        <f>J26*K26</f>
        <v>7755.200000000001</v>
      </c>
      <c r="M26" s="91"/>
      <c r="N26" s="89">
        <v>4424</v>
      </c>
      <c r="O26" s="89"/>
      <c r="P26" s="89">
        <v>25</v>
      </c>
      <c r="Q26" s="89">
        <v>1.6</v>
      </c>
      <c r="R26" s="89">
        <v>123</v>
      </c>
      <c r="S26" s="46">
        <f>L26*10%</f>
        <v>775.5200000000001</v>
      </c>
      <c r="T26" s="46">
        <f>S26+R26+O26+N26+M26+L26</f>
        <v>13077.720000000001</v>
      </c>
    </row>
    <row r="27" spans="1:20" ht="63.75" customHeight="1">
      <c r="A27" s="23">
        <v>3</v>
      </c>
      <c r="B27" s="24"/>
      <c r="C27" s="77" t="s">
        <v>158</v>
      </c>
      <c r="D27" s="24" t="s">
        <v>27</v>
      </c>
      <c r="E27" s="25" t="s">
        <v>159</v>
      </c>
      <c r="F27" s="27" t="s">
        <v>160</v>
      </c>
      <c r="G27" s="80" t="s">
        <v>161</v>
      </c>
      <c r="H27" s="88" t="s">
        <v>47</v>
      </c>
      <c r="I27" s="88">
        <v>90609</v>
      </c>
      <c r="J27" s="102">
        <f>I27/72</f>
        <v>1258.4583333333333</v>
      </c>
      <c r="K27" s="88">
        <f>5.4+4.8</f>
        <v>10.2</v>
      </c>
      <c r="L27" s="89">
        <f aca="true" t="shared" si="0" ref="L27:L40">J27*K27</f>
        <v>12836.274999999998</v>
      </c>
      <c r="M27" s="94"/>
      <c r="N27" s="89"/>
      <c r="O27" s="89"/>
      <c r="P27" s="89"/>
      <c r="Q27" s="89"/>
      <c r="R27" s="89"/>
      <c r="S27" s="46">
        <f aca="true" t="shared" si="1" ref="S27:S40">L27*10%</f>
        <v>1283.6274999999998</v>
      </c>
      <c r="T27" s="46">
        <f aca="true" t="shared" si="2" ref="T27:T40">S27+R27+O27+N27+M27+L27</f>
        <v>14119.902499999998</v>
      </c>
    </row>
    <row r="28" spans="1:20" ht="67.5" customHeight="1">
      <c r="A28" s="23">
        <v>4</v>
      </c>
      <c r="B28" s="24"/>
      <c r="C28" s="24" t="s">
        <v>54</v>
      </c>
      <c r="D28" s="24" t="s">
        <v>27</v>
      </c>
      <c r="E28" s="24" t="s">
        <v>145</v>
      </c>
      <c r="F28" s="24" t="s">
        <v>105</v>
      </c>
      <c r="G28" s="87" t="s">
        <v>106</v>
      </c>
      <c r="H28" s="87" t="s">
        <v>47</v>
      </c>
      <c r="I28" s="87">
        <v>90609</v>
      </c>
      <c r="J28" s="87">
        <f aca="true" t="shared" si="3" ref="J28:J40">I28/72</f>
        <v>1258.4583333333333</v>
      </c>
      <c r="K28" s="88">
        <v>9.6</v>
      </c>
      <c r="L28" s="89">
        <f t="shared" si="0"/>
        <v>12081.199999999999</v>
      </c>
      <c r="M28" s="94"/>
      <c r="N28" s="89"/>
      <c r="O28" s="89"/>
      <c r="P28" s="89"/>
      <c r="Q28" s="89"/>
      <c r="R28" s="89"/>
      <c r="S28" s="46">
        <f t="shared" si="1"/>
        <v>1208.12</v>
      </c>
      <c r="T28" s="46">
        <f t="shared" si="2"/>
        <v>13289.32</v>
      </c>
    </row>
    <row r="29" spans="1:20" ht="67.5" customHeight="1">
      <c r="A29" s="23">
        <v>5</v>
      </c>
      <c r="B29" s="32"/>
      <c r="C29" s="32" t="s">
        <v>162</v>
      </c>
      <c r="D29" s="32" t="s">
        <v>27</v>
      </c>
      <c r="E29" s="32" t="s">
        <v>78</v>
      </c>
      <c r="F29" s="32" t="s">
        <v>127</v>
      </c>
      <c r="G29" s="87" t="s">
        <v>80</v>
      </c>
      <c r="H29" s="87" t="s">
        <v>47</v>
      </c>
      <c r="I29" s="87">
        <v>87246</v>
      </c>
      <c r="J29" s="97">
        <f t="shared" si="3"/>
        <v>1211.75</v>
      </c>
      <c r="K29" s="88">
        <v>2.8</v>
      </c>
      <c r="L29" s="89">
        <f t="shared" si="0"/>
        <v>3392.8999999999996</v>
      </c>
      <c r="M29" s="94"/>
      <c r="N29" s="89"/>
      <c r="O29" s="89"/>
      <c r="P29" s="89"/>
      <c r="Q29" s="89"/>
      <c r="R29" s="89"/>
      <c r="S29" s="46">
        <f t="shared" si="1"/>
        <v>339.28999999999996</v>
      </c>
      <c r="T29" s="46">
        <f t="shared" si="2"/>
        <v>3732.1899999999996</v>
      </c>
    </row>
    <row r="30" spans="1:20" ht="41.25" customHeight="1">
      <c r="A30" s="23">
        <v>6</v>
      </c>
      <c r="B30" s="24"/>
      <c r="C30" s="24" t="s">
        <v>66</v>
      </c>
      <c r="D30" s="32" t="s">
        <v>27</v>
      </c>
      <c r="E30" s="33" t="s">
        <v>67</v>
      </c>
      <c r="F30" s="30" t="s">
        <v>68</v>
      </c>
      <c r="G30" s="92" t="s">
        <v>69</v>
      </c>
      <c r="H30" s="87" t="s">
        <v>47</v>
      </c>
      <c r="I30" s="87">
        <v>93971</v>
      </c>
      <c r="J30" s="87">
        <f t="shared" si="3"/>
        <v>1305.1527777777778</v>
      </c>
      <c r="K30" s="88">
        <v>3.6</v>
      </c>
      <c r="L30" s="89">
        <f t="shared" si="0"/>
        <v>4698.55</v>
      </c>
      <c r="M30" s="94"/>
      <c r="N30" s="89"/>
      <c r="O30" s="89"/>
      <c r="P30" s="89"/>
      <c r="Q30" s="89"/>
      <c r="R30" s="89"/>
      <c r="S30" s="46">
        <f t="shared" si="1"/>
        <v>469.855</v>
      </c>
      <c r="T30" s="46">
        <f t="shared" si="2"/>
        <v>5168.405000000001</v>
      </c>
    </row>
    <row r="31" spans="1:20" ht="51" customHeight="1">
      <c r="A31" s="23">
        <v>7</v>
      </c>
      <c r="B31" s="24"/>
      <c r="C31" s="32" t="s">
        <v>107</v>
      </c>
      <c r="D31" s="32" t="s">
        <v>27</v>
      </c>
      <c r="E31" s="32" t="s">
        <v>108</v>
      </c>
      <c r="F31" s="65" t="s">
        <v>109</v>
      </c>
      <c r="G31" s="87" t="s">
        <v>110</v>
      </c>
      <c r="H31" s="87" t="s">
        <v>47</v>
      </c>
      <c r="I31" s="87">
        <v>93971</v>
      </c>
      <c r="J31" s="87">
        <f t="shared" si="3"/>
        <v>1305.1527777777778</v>
      </c>
      <c r="K31" s="88">
        <v>7.2</v>
      </c>
      <c r="L31" s="89">
        <f t="shared" si="0"/>
        <v>9397.1</v>
      </c>
      <c r="M31" s="91"/>
      <c r="N31" s="89"/>
      <c r="O31" s="89"/>
      <c r="P31" s="89">
        <v>25</v>
      </c>
      <c r="Q31" s="103">
        <v>7.2</v>
      </c>
      <c r="R31" s="89">
        <v>442</v>
      </c>
      <c r="S31" s="46">
        <f t="shared" si="1"/>
        <v>939.71</v>
      </c>
      <c r="T31" s="46">
        <f t="shared" si="2"/>
        <v>10778.810000000001</v>
      </c>
    </row>
    <row r="32" spans="1:20" ht="50.25" customHeight="1">
      <c r="A32" s="23">
        <v>8</v>
      </c>
      <c r="B32" s="32"/>
      <c r="C32" s="32" t="s">
        <v>70</v>
      </c>
      <c r="D32" s="32" t="s">
        <v>27</v>
      </c>
      <c r="E32" s="32" t="s">
        <v>71</v>
      </c>
      <c r="F32" s="32" t="s">
        <v>72</v>
      </c>
      <c r="G32" s="87" t="s">
        <v>73</v>
      </c>
      <c r="H32" s="87" t="s">
        <v>47</v>
      </c>
      <c r="I32" s="87">
        <v>89016</v>
      </c>
      <c r="J32" s="87">
        <f t="shared" si="3"/>
        <v>1236.3333333333333</v>
      </c>
      <c r="K32" s="88">
        <v>7.2</v>
      </c>
      <c r="L32" s="89">
        <f t="shared" si="0"/>
        <v>8901.6</v>
      </c>
      <c r="M32" s="89"/>
      <c r="N32" s="89"/>
      <c r="O32" s="89"/>
      <c r="P32" s="89">
        <v>20</v>
      </c>
      <c r="Q32" s="103">
        <v>7.2</v>
      </c>
      <c r="R32" s="89">
        <v>354</v>
      </c>
      <c r="S32" s="46">
        <f t="shared" si="1"/>
        <v>890.1600000000001</v>
      </c>
      <c r="T32" s="46">
        <f t="shared" si="2"/>
        <v>10145.76</v>
      </c>
    </row>
    <row r="33" spans="1:20" ht="50.25" customHeight="1">
      <c r="A33" s="23">
        <v>9</v>
      </c>
      <c r="B33" s="75"/>
      <c r="C33" s="24" t="s">
        <v>129</v>
      </c>
      <c r="D33" s="24" t="s">
        <v>27</v>
      </c>
      <c r="E33" s="33" t="s">
        <v>130</v>
      </c>
      <c r="F33" s="26" t="s">
        <v>131</v>
      </c>
      <c r="G33" s="92" t="s">
        <v>132</v>
      </c>
      <c r="H33" s="87" t="s">
        <v>47</v>
      </c>
      <c r="I33" s="87">
        <v>89016</v>
      </c>
      <c r="J33" s="97">
        <f t="shared" si="3"/>
        <v>1236.3333333333333</v>
      </c>
      <c r="K33" s="88">
        <v>0</v>
      </c>
      <c r="L33" s="89">
        <v>0</v>
      </c>
      <c r="M33" s="89">
        <v>4424</v>
      </c>
      <c r="N33" s="89"/>
      <c r="O33" s="89"/>
      <c r="P33" s="89"/>
      <c r="Q33" s="103"/>
      <c r="R33" s="89"/>
      <c r="S33" s="46">
        <f t="shared" si="1"/>
        <v>0</v>
      </c>
      <c r="T33" s="46">
        <f t="shared" si="2"/>
        <v>4424</v>
      </c>
    </row>
    <row r="34" spans="1:20" ht="48.75" customHeight="1">
      <c r="A34" s="23">
        <v>10</v>
      </c>
      <c r="B34" s="32"/>
      <c r="C34" s="24" t="s">
        <v>163</v>
      </c>
      <c r="D34" s="36" t="s">
        <v>27</v>
      </c>
      <c r="E34" s="37" t="s">
        <v>111</v>
      </c>
      <c r="F34" s="38" t="s">
        <v>112</v>
      </c>
      <c r="G34" s="80" t="s">
        <v>113</v>
      </c>
      <c r="H34" s="87" t="s">
        <v>47</v>
      </c>
      <c r="I34" s="87">
        <v>93971</v>
      </c>
      <c r="J34" s="87">
        <f t="shared" si="3"/>
        <v>1305.1527777777778</v>
      </c>
      <c r="K34" s="88">
        <v>6.4</v>
      </c>
      <c r="L34" s="89">
        <f t="shared" si="0"/>
        <v>8352.977777777778</v>
      </c>
      <c r="M34" s="94"/>
      <c r="N34" s="89"/>
      <c r="O34" s="89"/>
      <c r="P34" s="89"/>
      <c r="Q34" s="89"/>
      <c r="R34" s="89"/>
      <c r="S34" s="46">
        <f t="shared" si="1"/>
        <v>835.2977777777778</v>
      </c>
      <c r="T34" s="46">
        <f t="shared" si="2"/>
        <v>9188.275555555556</v>
      </c>
    </row>
    <row r="35" spans="1:31" ht="63">
      <c r="A35" s="23">
        <v>11</v>
      </c>
      <c r="B35" s="32"/>
      <c r="C35" s="32" t="s">
        <v>117</v>
      </c>
      <c r="D35" s="32" t="s">
        <v>27</v>
      </c>
      <c r="E35" s="66" t="s">
        <v>114</v>
      </c>
      <c r="F35" s="67" t="s">
        <v>115</v>
      </c>
      <c r="G35" s="93" t="s">
        <v>116</v>
      </c>
      <c r="H35" s="93" t="s">
        <v>47</v>
      </c>
      <c r="I35" s="87">
        <v>92201</v>
      </c>
      <c r="J35" s="87">
        <f t="shared" si="3"/>
        <v>1280.5694444444443</v>
      </c>
      <c r="K35" s="88">
        <f>4.2+2.6+14.4+18+4</f>
        <v>43.2</v>
      </c>
      <c r="L35" s="89">
        <f t="shared" si="0"/>
        <v>55320.6</v>
      </c>
      <c r="M35" s="94"/>
      <c r="N35" s="94"/>
      <c r="O35" s="89"/>
      <c r="P35" s="89"/>
      <c r="Q35" s="89"/>
      <c r="R35" s="89"/>
      <c r="S35" s="46">
        <f t="shared" si="1"/>
        <v>5532.06</v>
      </c>
      <c r="T35" s="46">
        <f t="shared" si="2"/>
        <v>60852.659999999996</v>
      </c>
      <c r="Z35" s="19"/>
      <c r="AA35" s="10"/>
      <c r="AB35" s="10"/>
      <c r="AC35" s="19"/>
      <c r="AD35" s="20"/>
      <c r="AE35" s="20"/>
    </row>
    <row r="36" spans="1:20" ht="43.5" customHeight="1" hidden="1">
      <c r="A36" s="23">
        <v>12</v>
      </c>
      <c r="B36" s="32"/>
      <c r="C36" s="32"/>
      <c r="D36" s="32"/>
      <c r="E36" s="32"/>
      <c r="F36" s="32"/>
      <c r="G36" s="87"/>
      <c r="H36" s="87"/>
      <c r="I36" s="87"/>
      <c r="J36" s="87"/>
      <c r="K36" s="88"/>
      <c r="L36" s="89"/>
      <c r="M36" s="91"/>
      <c r="N36" s="89"/>
      <c r="O36" s="89"/>
      <c r="P36" s="89"/>
      <c r="Q36" s="89"/>
      <c r="R36" s="89"/>
      <c r="S36" s="46"/>
      <c r="T36" s="46"/>
    </row>
    <row r="37" spans="1:20" ht="48" customHeight="1">
      <c r="A37" s="23">
        <v>13</v>
      </c>
      <c r="B37" s="32"/>
      <c r="C37" s="24" t="s">
        <v>121</v>
      </c>
      <c r="D37" s="24" t="s">
        <v>27</v>
      </c>
      <c r="E37" s="25" t="s">
        <v>122</v>
      </c>
      <c r="F37" s="26" t="s">
        <v>142</v>
      </c>
      <c r="G37" s="80" t="s">
        <v>61</v>
      </c>
      <c r="H37" s="87" t="s">
        <v>47</v>
      </c>
      <c r="I37" s="87">
        <v>82468</v>
      </c>
      <c r="J37" s="87">
        <f t="shared" si="3"/>
        <v>1145.388888888889</v>
      </c>
      <c r="K37" s="88">
        <f>4.6+4.6+4.6+6+4.4+1.6+7.2+1.2+7.2</f>
        <v>41.400000000000006</v>
      </c>
      <c r="L37" s="89">
        <f t="shared" si="0"/>
        <v>47419.100000000006</v>
      </c>
      <c r="M37" s="89"/>
      <c r="N37" s="94"/>
      <c r="O37" s="89"/>
      <c r="P37" s="89"/>
      <c r="Q37" s="89"/>
      <c r="R37" s="89"/>
      <c r="S37" s="46">
        <f t="shared" si="1"/>
        <v>4741.910000000001</v>
      </c>
      <c r="T37" s="46">
        <f t="shared" si="2"/>
        <v>52161.01000000001</v>
      </c>
    </row>
    <row r="38" spans="1:20" ht="54.75" customHeight="1">
      <c r="A38" s="23">
        <v>14</v>
      </c>
      <c r="B38" s="32"/>
      <c r="C38" s="32" t="s">
        <v>89</v>
      </c>
      <c r="D38" s="32" t="s">
        <v>27</v>
      </c>
      <c r="E38" s="32" t="s">
        <v>123</v>
      </c>
      <c r="F38" s="32" t="s">
        <v>124</v>
      </c>
      <c r="G38" s="87" t="s">
        <v>125</v>
      </c>
      <c r="H38" s="87" t="s">
        <v>47</v>
      </c>
      <c r="I38" s="87">
        <v>92201</v>
      </c>
      <c r="J38" s="87">
        <f t="shared" si="3"/>
        <v>1280.5694444444443</v>
      </c>
      <c r="K38" s="88">
        <v>2.4</v>
      </c>
      <c r="L38" s="89">
        <f t="shared" si="0"/>
        <v>3073.3666666666663</v>
      </c>
      <c r="M38" s="91"/>
      <c r="N38" s="89"/>
      <c r="O38" s="89"/>
      <c r="P38" s="89">
        <v>20</v>
      </c>
      <c r="Q38" s="103">
        <v>1.2</v>
      </c>
      <c r="R38" s="89">
        <v>59</v>
      </c>
      <c r="S38" s="46">
        <f t="shared" si="1"/>
        <v>307.33666666666664</v>
      </c>
      <c r="T38" s="46">
        <f t="shared" si="2"/>
        <v>3439.703333333333</v>
      </c>
    </row>
    <row r="39" spans="1:20" ht="29.25" customHeight="1">
      <c r="A39" s="23">
        <v>15</v>
      </c>
      <c r="B39" s="33" t="s">
        <v>93</v>
      </c>
      <c r="C39" s="24" t="s">
        <v>39</v>
      </c>
      <c r="D39" s="32" t="s">
        <v>27</v>
      </c>
      <c r="E39" s="33"/>
      <c r="F39" s="30"/>
      <c r="G39" s="95" t="s">
        <v>94</v>
      </c>
      <c r="H39" s="87" t="s">
        <v>47</v>
      </c>
      <c r="I39" s="87">
        <v>85653</v>
      </c>
      <c r="J39" s="87">
        <f t="shared" si="3"/>
        <v>1189.625</v>
      </c>
      <c r="K39" s="88">
        <v>6.4</v>
      </c>
      <c r="L39" s="89">
        <f t="shared" si="0"/>
        <v>7613.6</v>
      </c>
      <c r="M39" s="89"/>
      <c r="N39" s="89"/>
      <c r="O39" s="89"/>
      <c r="P39" s="89"/>
      <c r="Q39" s="89"/>
      <c r="R39" s="89"/>
      <c r="S39" s="46">
        <f t="shared" si="1"/>
        <v>761.3600000000001</v>
      </c>
      <c r="T39" s="46">
        <f t="shared" si="2"/>
        <v>8374.960000000001</v>
      </c>
    </row>
    <row r="40" spans="1:20" ht="39.75" customHeight="1">
      <c r="A40" s="23">
        <v>16</v>
      </c>
      <c r="B40" s="33" t="s">
        <v>93</v>
      </c>
      <c r="C40" s="24" t="s">
        <v>149</v>
      </c>
      <c r="D40" s="32" t="s">
        <v>27</v>
      </c>
      <c r="E40" s="33"/>
      <c r="F40" s="30"/>
      <c r="G40" s="95" t="s">
        <v>94</v>
      </c>
      <c r="H40" s="87" t="s">
        <v>47</v>
      </c>
      <c r="I40" s="87">
        <v>85653</v>
      </c>
      <c r="J40" s="87">
        <f t="shared" si="3"/>
        <v>1189.625</v>
      </c>
      <c r="K40" s="88">
        <v>6.2</v>
      </c>
      <c r="L40" s="89">
        <f t="shared" si="0"/>
        <v>7375.675</v>
      </c>
      <c r="M40" s="89"/>
      <c r="N40" s="89"/>
      <c r="O40" s="89"/>
      <c r="P40" s="89"/>
      <c r="Q40" s="89"/>
      <c r="R40" s="89"/>
      <c r="S40" s="46">
        <f t="shared" si="1"/>
        <v>737.5675000000001</v>
      </c>
      <c r="T40" s="46">
        <f t="shared" si="2"/>
        <v>8113.2425</v>
      </c>
    </row>
    <row r="41" spans="1:20" ht="21" customHeight="1" hidden="1">
      <c r="A41" s="24"/>
      <c r="B41" s="33"/>
      <c r="C41" s="58"/>
      <c r="D41" s="32"/>
      <c r="E41" s="33"/>
      <c r="F41" s="30"/>
      <c r="G41" s="40"/>
      <c r="H41" s="23"/>
      <c r="I41" s="23"/>
      <c r="J41" s="23"/>
      <c r="K41" s="42"/>
      <c r="L41" s="46"/>
      <c r="M41" s="46"/>
      <c r="N41" s="46"/>
      <c r="O41" s="46"/>
      <c r="P41" s="46"/>
      <c r="Q41" s="46"/>
      <c r="R41" s="46"/>
      <c r="S41" s="46"/>
      <c r="T41" s="46"/>
    </row>
    <row r="42" spans="1:20" ht="15.75">
      <c r="A42" s="23"/>
      <c r="B42" s="59" t="s">
        <v>49</v>
      </c>
      <c r="C42" s="60"/>
      <c r="D42" s="61"/>
      <c r="E42" s="61"/>
      <c r="F42" s="62"/>
      <c r="G42" s="61"/>
      <c r="H42" s="61"/>
      <c r="I42" s="61"/>
      <c r="J42" s="63"/>
      <c r="K42" s="64">
        <f>K40+K41+K39+K38+K37+K36+K35+K34+K32+K31+K30+K28+K27+K26+K25+K29</f>
        <v>156.40000000000003</v>
      </c>
      <c r="L42" s="69">
        <f>L40+L41+L39+L38+L37+L36+L35+L34+L32+L31+L30+L28+L27+L26+L33+L29+L25</f>
        <v>192262.86944444446</v>
      </c>
      <c r="M42" s="69">
        <f aca="true" t="shared" si="4" ref="M42:S42">M40+M41+M39+M38+M37+M36+M35+M34+M32+M31+M30+M28+M27+M26+M33+M29+M25</f>
        <v>4424</v>
      </c>
      <c r="N42" s="69">
        <f t="shared" si="4"/>
        <v>4424</v>
      </c>
      <c r="O42" s="69">
        <f t="shared" si="4"/>
        <v>0</v>
      </c>
      <c r="P42" s="69"/>
      <c r="Q42" s="69"/>
      <c r="R42" s="69">
        <f t="shared" si="4"/>
        <v>978</v>
      </c>
      <c r="S42" s="69">
        <f t="shared" si="4"/>
        <v>19226.286944444444</v>
      </c>
      <c r="T42" s="69">
        <f>T40+T41+T39+T38+T37+T36+T35+T34+T32+T31+T30+T28+T27+T26+T33+T29+T25</f>
        <v>221315.15638888892</v>
      </c>
    </row>
    <row r="43" spans="1:20" ht="12.75">
      <c r="A43" s="4"/>
      <c r="B43" s="104"/>
      <c r="C43" s="104"/>
      <c r="D43" s="105"/>
      <c r="E43" s="105"/>
      <c r="F43" s="105"/>
      <c r="G43" s="105"/>
      <c r="H43" s="105"/>
      <c r="I43" s="105"/>
      <c r="J43" s="105"/>
      <c r="K43" s="105"/>
      <c r="L43" s="105"/>
      <c r="M43" s="105"/>
      <c r="N43" s="105"/>
      <c r="O43" s="105"/>
      <c r="P43" s="105"/>
      <c r="Q43" s="105"/>
      <c r="R43" s="2"/>
      <c r="S43" s="2"/>
      <c r="T43" s="2"/>
    </row>
    <row r="44" spans="1:20" ht="12.75">
      <c r="A44" s="4"/>
      <c r="B44" s="21"/>
      <c r="C44" s="21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"/>
      <c r="S44" s="2"/>
      <c r="T44" s="2"/>
    </row>
    <row r="45" spans="1:20" ht="21" customHeight="1">
      <c r="A45" s="4"/>
      <c r="B45" s="21" t="s">
        <v>95</v>
      </c>
      <c r="C45" s="106" t="s">
        <v>96</v>
      </c>
      <c r="D45" s="106"/>
      <c r="E45" s="21"/>
      <c r="F45" s="21" t="s">
        <v>97</v>
      </c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6"/>
      <c r="S45" s="2"/>
      <c r="T45" s="2"/>
    </row>
    <row r="46" spans="1:20" ht="12.75">
      <c r="A46" s="2"/>
      <c r="B46" s="21"/>
      <c r="C46" s="106" t="s">
        <v>98</v>
      </c>
      <c r="D46" s="106"/>
      <c r="E46" s="21"/>
      <c r="F46" s="21" t="s">
        <v>99</v>
      </c>
      <c r="G46" s="2"/>
      <c r="H46" s="2"/>
      <c r="I46" s="2"/>
      <c r="J46" s="2"/>
      <c r="K46" s="16"/>
      <c r="L46" s="2"/>
      <c r="M46" s="2"/>
      <c r="N46" s="2"/>
      <c r="O46" s="2"/>
      <c r="P46" s="2"/>
      <c r="Q46" s="2"/>
      <c r="R46" s="2"/>
      <c r="S46" s="2"/>
      <c r="T46" s="2"/>
    </row>
    <row r="47" spans="1:20" ht="12.75">
      <c r="A47" s="2"/>
      <c r="B47" s="3"/>
      <c r="C47" s="3"/>
      <c r="D47" s="3"/>
      <c r="E47" s="3"/>
      <c r="F47" s="3"/>
      <c r="G47" s="2"/>
      <c r="H47" s="2"/>
      <c r="I47" s="2"/>
      <c r="J47" s="2"/>
      <c r="K47" s="16"/>
      <c r="L47" s="2"/>
      <c r="M47" s="2"/>
      <c r="N47" s="2"/>
      <c r="O47" s="2"/>
      <c r="P47" s="2"/>
      <c r="Q47" s="2"/>
      <c r="R47" s="2"/>
      <c r="S47" s="2"/>
      <c r="T47" s="2"/>
    </row>
    <row r="48" spans="1:20" ht="12.75">
      <c r="A48" s="2"/>
      <c r="B48" s="3"/>
      <c r="C48" s="3"/>
      <c r="D48" s="3"/>
      <c r="E48" s="3"/>
      <c r="F48" s="3"/>
      <c r="G48" s="2"/>
      <c r="H48" s="2"/>
      <c r="I48" s="2"/>
      <c r="J48" s="2"/>
      <c r="K48" s="16"/>
      <c r="L48" s="2"/>
      <c r="M48" s="2"/>
      <c r="N48" s="2"/>
      <c r="O48" s="2"/>
      <c r="P48" s="2"/>
      <c r="Q48" s="2"/>
      <c r="R48" s="2"/>
      <c r="S48" s="2"/>
      <c r="T48" s="2"/>
    </row>
    <row r="49" spans="1:20" ht="12.75">
      <c r="A49" s="2"/>
      <c r="B49" s="5"/>
      <c r="C49" s="2"/>
      <c r="D49" s="2"/>
      <c r="E49" s="2"/>
      <c r="F49" s="2"/>
      <c r="G49" s="2"/>
      <c r="H49" s="2"/>
      <c r="I49" s="2"/>
      <c r="J49" s="2"/>
      <c r="K49" s="16"/>
      <c r="L49" s="2"/>
      <c r="M49" s="2"/>
      <c r="N49" s="2"/>
      <c r="O49" s="2"/>
      <c r="P49" s="2"/>
      <c r="Q49" s="2"/>
      <c r="R49" s="2"/>
      <c r="S49" s="2"/>
      <c r="T49" s="2"/>
    </row>
    <row r="50" spans="1:20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16"/>
      <c r="L50" s="2"/>
      <c r="M50" s="2"/>
      <c r="N50" s="2"/>
      <c r="O50" s="2"/>
      <c r="P50" s="2"/>
      <c r="Q50" s="2"/>
      <c r="R50" s="2"/>
      <c r="S50" s="2"/>
      <c r="T50" s="2"/>
    </row>
    <row r="51" spans="1:20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16"/>
      <c r="L51" s="2"/>
      <c r="M51" s="2"/>
      <c r="N51" s="2"/>
      <c r="O51" s="2"/>
      <c r="P51" s="2"/>
      <c r="Q51" s="2"/>
      <c r="R51" s="2"/>
      <c r="S51" s="2"/>
      <c r="T51" s="2"/>
    </row>
    <row r="52" spans="1:20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16"/>
      <c r="L52" s="2"/>
      <c r="M52" s="2"/>
      <c r="N52" s="2"/>
      <c r="O52" s="2"/>
      <c r="P52" s="2"/>
      <c r="Q52" s="2"/>
      <c r="R52" s="2"/>
      <c r="S52" s="2"/>
      <c r="T52" s="2"/>
    </row>
    <row r="53" spans="1:20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16"/>
      <c r="L53" s="2"/>
      <c r="M53" s="2"/>
      <c r="N53" s="2"/>
      <c r="O53" s="2"/>
      <c r="P53" s="2"/>
      <c r="Q53" s="2"/>
      <c r="R53" s="2"/>
      <c r="S53" s="2"/>
      <c r="T53" s="2"/>
    </row>
    <row r="54" spans="1:20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16"/>
      <c r="L54" s="2"/>
      <c r="M54" s="2"/>
      <c r="N54" s="2"/>
      <c r="O54" s="2"/>
      <c r="P54" s="2"/>
      <c r="Q54" s="2"/>
      <c r="R54" s="2"/>
      <c r="S54" s="2"/>
      <c r="T54" s="2"/>
    </row>
    <row r="55" spans="1:20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16"/>
      <c r="L55" s="2"/>
      <c r="M55" s="2"/>
      <c r="N55" s="2"/>
      <c r="O55" s="2"/>
      <c r="P55" s="2"/>
      <c r="Q55" s="2"/>
      <c r="R55" s="2"/>
      <c r="S55" s="2"/>
      <c r="T55" s="2"/>
    </row>
    <row r="56" spans="1:20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16"/>
      <c r="L56" s="2"/>
      <c r="M56" s="2"/>
      <c r="N56" s="2"/>
      <c r="O56" s="2"/>
      <c r="P56" s="2"/>
      <c r="Q56" s="2"/>
      <c r="R56" s="2"/>
      <c r="S56" s="2"/>
      <c r="T56" s="2"/>
    </row>
    <row r="57" spans="1:20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16"/>
      <c r="L57" s="2"/>
      <c r="M57" s="2"/>
      <c r="N57" s="2"/>
      <c r="O57" s="2"/>
      <c r="P57" s="2"/>
      <c r="Q57" s="2"/>
      <c r="R57" s="2"/>
      <c r="S57" s="2"/>
      <c r="T57" s="2"/>
    </row>
    <row r="58" spans="1:20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16"/>
      <c r="L58" s="2"/>
      <c r="M58" s="2"/>
      <c r="N58" s="2"/>
      <c r="O58" s="2"/>
      <c r="P58" s="2"/>
      <c r="Q58" s="2"/>
      <c r="R58" s="2"/>
      <c r="S58" s="2"/>
      <c r="T58" s="2"/>
    </row>
    <row r="59" spans="1:20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16"/>
      <c r="L59" s="2"/>
      <c r="M59" s="2"/>
      <c r="N59" s="2"/>
      <c r="O59" s="2"/>
      <c r="P59" s="2"/>
      <c r="Q59" s="2"/>
      <c r="R59" s="2"/>
      <c r="S59" s="2"/>
      <c r="T59" s="2"/>
    </row>
    <row r="60" spans="1:20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16"/>
      <c r="L60" s="2"/>
      <c r="M60" s="2"/>
      <c r="N60" s="2"/>
      <c r="O60" s="2"/>
      <c r="P60" s="2"/>
      <c r="Q60" s="2"/>
      <c r="R60" s="2"/>
      <c r="S60" s="2"/>
      <c r="T60" s="2"/>
    </row>
    <row r="61" spans="1:20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16"/>
      <c r="L61" s="2"/>
      <c r="M61" s="2"/>
      <c r="N61" s="2"/>
      <c r="O61" s="2"/>
      <c r="P61" s="2"/>
      <c r="Q61" s="2"/>
      <c r="R61" s="2"/>
      <c r="S61" s="2"/>
      <c r="T61" s="2"/>
    </row>
    <row r="62" spans="1:20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16"/>
      <c r="L62" s="2"/>
      <c r="M62" s="2"/>
      <c r="N62" s="2"/>
      <c r="O62" s="2"/>
      <c r="P62" s="2"/>
      <c r="Q62" s="2"/>
      <c r="R62" s="2"/>
      <c r="S62" s="2"/>
      <c r="T62" s="2"/>
    </row>
    <row r="63" spans="1:20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16"/>
      <c r="L63" s="2"/>
      <c r="M63" s="2"/>
      <c r="N63" s="2"/>
      <c r="O63" s="2"/>
      <c r="P63" s="2"/>
      <c r="Q63" s="2"/>
      <c r="R63" s="2"/>
      <c r="S63" s="2"/>
      <c r="T63" s="2"/>
    </row>
    <row r="64" spans="1:20" ht="12.75">
      <c r="A64" s="2"/>
      <c r="B64" s="2"/>
      <c r="C64" s="2"/>
      <c r="D64" s="2"/>
      <c r="E64" s="2"/>
      <c r="F64" s="2"/>
      <c r="G64" s="2"/>
      <c r="H64" s="2"/>
      <c r="I64" s="2"/>
      <c r="J64" s="2"/>
      <c r="K64" s="16"/>
      <c r="L64" s="2"/>
      <c r="M64" s="2"/>
      <c r="N64" s="2"/>
      <c r="O64" s="2"/>
      <c r="P64" s="2"/>
      <c r="Q64" s="2"/>
      <c r="R64" s="2"/>
      <c r="S64" s="2"/>
      <c r="T64" s="2"/>
    </row>
    <row r="65" spans="1:20" ht="12.75">
      <c r="A65" s="2"/>
      <c r="B65" s="2"/>
      <c r="C65" s="2"/>
      <c r="D65" s="2"/>
      <c r="E65" s="2"/>
      <c r="F65" s="2"/>
      <c r="G65" s="2"/>
      <c r="H65" s="2"/>
      <c r="I65" s="2"/>
      <c r="J65" s="2"/>
      <c r="K65" s="16"/>
      <c r="L65" s="2"/>
      <c r="M65" s="2"/>
      <c r="N65" s="2"/>
      <c r="O65" s="2"/>
      <c r="P65" s="2"/>
      <c r="Q65" s="2"/>
      <c r="R65" s="2"/>
      <c r="S65" s="2"/>
      <c r="T65" s="2"/>
    </row>
    <row r="66" spans="1:20" ht="12.75">
      <c r="A66" s="2"/>
      <c r="B66" s="2"/>
      <c r="C66" s="2"/>
      <c r="D66" s="2"/>
      <c r="E66" s="2"/>
      <c r="F66" s="2"/>
      <c r="G66" s="2"/>
      <c r="H66" s="2"/>
      <c r="I66" s="2"/>
      <c r="J66" s="2"/>
      <c r="K66" s="16"/>
      <c r="L66" s="2"/>
      <c r="M66" s="2"/>
      <c r="N66" s="2"/>
      <c r="O66" s="2"/>
      <c r="P66" s="2"/>
      <c r="Q66" s="2"/>
      <c r="R66" s="2"/>
      <c r="S66" s="2"/>
      <c r="T66" s="2"/>
    </row>
    <row r="67" spans="1:20" ht="12.75">
      <c r="A67" s="2"/>
      <c r="B67" s="2"/>
      <c r="C67" s="2"/>
      <c r="D67" s="2"/>
      <c r="E67" s="2"/>
      <c r="F67" s="2"/>
      <c r="G67" s="2"/>
      <c r="H67" s="2"/>
      <c r="I67" s="2"/>
      <c r="J67" s="2"/>
      <c r="K67" s="16"/>
      <c r="L67" s="2"/>
      <c r="M67" s="2"/>
      <c r="N67" s="2"/>
      <c r="O67" s="2"/>
      <c r="P67" s="2"/>
      <c r="Q67" s="2"/>
      <c r="R67" s="2"/>
      <c r="S67" s="2"/>
      <c r="T67" s="2"/>
    </row>
    <row r="68" spans="1:20" ht="12.75">
      <c r="A68" s="1"/>
      <c r="B68" s="11"/>
      <c r="C68" s="1"/>
      <c r="D68" s="1"/>
      <c r="E68" s="1"/>
      <c r="F68" s="1"/>
      <c r="G68" s="1"/>
      <c r="H68" s="1"/>
      <c r="I68" s="1"/>
      <c r="J68" s="1"/>
      <c r="K68" s="17"/>
      <c r="L68" s="1"/>
      <c r="M68" s="1"/>
      <c r="N68" s="1"/>
      <c r="O68" s="1"/>
      <c r="P68" s="1"/>
      <c r="Q68" s="1"/>
      <c r="R68" s="1"/>
      <c r="S68" s="1"/>
      <c r="T68" s="1"/>
    </row>
    <row r="69" spans="1:20" ht="12.75">
      <c r="A69" s="1"/>
      <c r="B69" s="11"/>
      <c r="C69" s="1"/>
      <c r="D69" s="1"/>
      <c r="E69" s="1"/>
      <c r="F69" s="1"/>
      <c r="G69" s="1"/>
      <c r="H69" s="1"/>
      <c r="I69" s="1"/>
      <c r="J69" s="1"/>
      <c r="K69" s="17"/>
      <c r="L69" s="1"/>
      <c r="M69" s="1"/>
      <c r="N69" s="1"/>
      <c r="O69" s="1"/>
      <c r="P69" s="1"/>
      <c r="Q69" s="1"/>
      <c r="R69" s="1"/>
      <c r="S69" s="1"/>
      <c r="T69" s="1"/>
    </row>
    <row r="70" spans="1:20" ht="12.75">
      <c r="A70" s="1"/>
      <c r="B70" s="11"/>
      <c r="C70" s="1"/>
      <c r="D70" s="1"/>
      <c r="E70" s="1"/>
      <c r="F70" s="1"/>
      <c r="G70" s="1"/>
      <c r="H70" s="1"/>
      <c r="I70" s="1"/>
      <c r="J70" s="1"/>
      <c r="K70" s="17"/>
      <c r="L70" s="1"/>
      <c r="M70" s="1"/>
      <c r="N70" s="1"/>
      <c r="O70" s="1"/>
      <c r="P70" s="1"/>
      <c r="Q70" s="1"/>
      <c r="R70" s="1"/>
      <c r="S70" s="1"/>
      <c r="T70" s="1"/>
    </row>
    <row r="71" spans="1:20" ht="12.75">
      <c r="A71" s="1"/>
      <c r="B71" s="11"/>
      <c r="C71" s="1"/>
      <c r="D71" s="1"/>
      <c r="E71" s="1"/>
      <c r="F71" s="1"/>
      <c r="G71" s="1"/>
      <c r="H71" s="1"/>
      <c r="I71" s="1"/>
      <c r="J71" s="1"/>
      <c r="K71" s="17"/>
      <c r="L71" s="1"/>
      <c r="M71" s="1"/>
      <c r="N71" s="1"/>
      <c r="O71" s="1"/>
      <c r="P71" s="1"/>
      <c r="Q71" s="1"/>
      <c r="R71" s="1"/>
      <c r="S71" s="1"/>
      <c r="T71" s="1"/>
    </row>
    <row r="72" spans="1:20" ht="12.75">
      <c r="A72" s="1"/>
      <c r="B72" s="11"/>
      <c r="C72" s="1"/>
      <c r="D72" s="1"/>
      <c r="E72" s="1"/>
      <c r="F72" s="1"/>
      <c r="G72" s="1"/>
      <c r="H72" s="1"/>
      <c r="I72" s="1"/>
      <c r="J72" s="1"/>
      <c r="K72" s="17"/>
      <c r="L72" s="1"/>
      <c r="M72" s="1"/>
      <c r="N72" s="1"/>
      <c r="O72" s="1"/>
      <c r="P72" s="1"/>
      <c r="Q72" s="1"/>
      <c r="R72" s="1"/>
      <c r="S72" s="1"/>
      <c r="T72" s="1"/>
    </row>
    <row r="73" spans="1:20" ht="12.75">
      <c r="A73" s="1"/>
      <c r="B73" s="11"/>
      <c r="C73" s="1"/>
      <c r="D73" s="1"/>
      <c r="E73" s="1"/>
      <c r="F73" s="1"/>
      <c r="G73" s="1"/>
      <c r="H73" s="1"/>
      <c r="I73" s="1"/>
      <c r="J73" s="1"/>
      <c r="K73" s="17"/>
      <c r="L73" s="1"/>
      <c r="M73" s="1"/>
      <c r="N73" s="1"/>
      <c r="O73" s="1"/>
      <c r="P73" s="1"/>
      <c r="Q73" s="1"/>
      <c r="R73" s="1"/>
      <c r="S73" s="1"/>
      <c r="T73" s="1"/>
    </row>
    <row r="74" spans="1:20" ht="12.75">
      <c r="A74" s="1"/>
      <c r="B74" s="11"/>
      <c r="C74" s="1"/>
      <c r="D74" s="1"/>
      <c r="E74" s="1"/>
      <c r="F74" s="1"/>
      <c r="G74" s="1"/>
      <c r="H74" s="1"/>
      <c r="I74" s="1"/>
      <c r="J74" s="1"/>
      <c r="K74" s="17"/>
      <c r="L74" s="1"/>
      <c r="M74" s="1"/>
      <c r="N74" s="1"/>
      <c r="O74" s="1"/>
      <c r="P74" s="1"/>
      <c r="Q74" s="1"/>
      <c r="R74" s="1"/>
      <c r="S74" s="1"/>
      <c r="T74" s="1"/>
    </row>
    <row r="75" spans="1:20" ht="12.75">
      <c r="A75" s="1"/>
      <c r="B75" s="11"/>
      <c r="C75" s="1"/>
      <c r="D75" s="1"/>
      <c r="E75" s="1"/>
      <c r="F75" s="1"/>
      <c r="G75" s="1"/>
      <c r="H75" s="1"/>
      <c r="I75" s="1"/>
      <c r="J75" s="1"/>
      <c r="K75" s="17"/>
      <c r="L75" s="1"/>
      <c r="M75" s="1"/>
      <c r="N75" s="1"/>
      <c r="O75" s="1"/>
      <c r="P75" s="1"/>
      <c r="Q75" s="1"/>
      <c r="R75" s="1"/>
      <c r="S75" s="1"/>
      <c r="T75" s="1"/>
    </row>
    <row r="76" spans="1:20" ht="12.75">
      <c r="A76" s="1"/>
      <c r="B76" s="11"/>
      <c r="C76" s="1"/>
      <c r="D76" s="1"/>
      <c r="E76" s="1"/>
      <c r="F76" s="1"/>
      <c r="G76" s="1"/>
      <c r="H76" s="1"/>
      <c r="I76" s="1"/>
      <c r="J76" s="1"/>
      <c r="K76" s="17"/>
      <c r="L76" s="1"/>
      <c r="M76" s="1"/>
      <c r="N76" s="1"/>
      <c r="O76" s="1"/>
      <c r="P76" s="1"/>
      <c r="Q76" s="1"/>
      <c r="R76" s="1"/>
      <c r="S76" s="1"/>
      <c r="T76" s="1"/>
    </row>
  </sheetData>
  <sheetProtection/>
  <mergeCells count="25">
    <mergeCell ref="A22:A24"/>
    <mergeCell ref="B22:B24"/>
    <mergeCell ref="C22:C24"/>
    <mergeCell ref="D22:D24"/>
    <mergeCell ref="E22:E24"/>
    <mergeCell ref="F22:F24"/>
    <mergeCell ref="K22:K24"/>
    <mergeCell ref="L22:L24"/>
    <mergeCell ref="M22:R22"/>
    <mergeCell ref="H22:H24"/>
    <mergeCell ref="F4:K4"/>
    <mergeCell ref="C6:O6"/>
    <mergeCell ref="C7:O7"/>
    <mergeCell ref="G22:G24"/>
    <mergeCell ref="I22:I24"/>
    <mergeCell ref="S22:S24"/>
    <mergeCell ref="T22:T24"/>
    <mergeCell ref="C45:D45"/>
    <mergeCell ref="C46:D46"/>
    <mergeCell ref="B43:Q43"/>
    <mergeCell ref="M23:M24"/>
    <mergeCell ref="N23:N24"/>
    <mergeCell ref="O23:O24"/>
    <mergeCell ref="P23:R23"/>
    <mergeCell ref="J22:J24"/>
  </mergeCells>
  <printOptions/>
  <pageMargins left="0" right="0" top="0.5118110236220472" bottom="0.15748031496062992" header="0.2362204724409449" footer="0.1968503937007874"/>
  <pageSetup horizontalDpi="600" verticalDpi="600" orientation="landscape" paperSize="9" scale="5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BA77"/>
  <sheetViews>
    <sheetView view="pageBreakPreview" zoomScale="98" zoomScaleNormal="86" zoomScaleSheetLayoutView="98" zoomScalePageLayoutView="50" workbookViewId="0" topLeftCell="A11">
      <selection activeCell="B23" sqref="B23:B36"/>
    </sheetView>
  </sheetViews>
  <sheetFormatPr defaultColWidth="9.00390625" defaultRowHeight="12.75"/>
  <cols>
    <col min="1" max="1" width="3.125" style="0" customWidth="1"/>
    <col min="2" max="2" width="18.375" style="12" customWidth="1"/>
    <col min="3" max="3" width="20.00390625" style="0" customWidth="1"/>
    <col min="4" max="4" width="12.375" style="0" customWidth="1"/>
    <col min="5" max="5" width="38.875" style="0" customWidth="1"/>
    <col min="6" max="6" width="16.125" style="0" customWidth="1"/>
    <col min="7" max="7" width="7.625" style="0" customWidth="1"/>
    <col min="8" max="8" width="10.75390625" style="0" customWidth="1"/>
    <col min="9" max="9" width="14.75390625" style="0" customWidth="1"/>
    <col min="10" max="10" width="8.375" style="0" customWidth="1"/>
    <col min="11" max="11" width="9.375" style="18" customWidth="1"/>
    <col min="12" max="12" width="9.875" style="0" customWidth="1"/>
    <col min="13" max="13" width="6.875" style="0" customWidth="1"/>
    <col min="14" max="14" width="7.875" style="0" customWidth="1"/>
    <col min="15" max="15" width="10.125" style="0" customWidth="1"/>
    <col min="16" max="16" width="6.625" style="0" customWidth="1"/>
    <col min="17" max="17" width="6.75390625" style="0" customWidth="1"/>
    <col min="18" max="18" width="9.375" style="0" customWidth="1"/>
    <col min="19" max="19" width="12.875" style="0" customWidth="1"/>
    <col min="20" max="20" width="13.75390625" style="0" customWidth="1"/>
  </cols>
  <sheetData>
    <row r="1" spans="1:20" ht="15">
      <c r="A1" s="7" t="s">
        <v>29</v>
      </c>
      <c r="B1" s="8"/>
      <c r="C1" s="7"/>
      <c r="D1" s="7"/>
      <c r="E1" s="8"/>
      <c r="F1" s="8"/>
      <c r="G1" s="8"/>
      <c r="H1" s="8"/>
      <c r="I1" s="8"/>
      <c r="J1" s="8"/>
      <c r="K1" s="14"/>
      <c r="L1" s="8"/>
      <c r="M1" s="8"/>
      <c r="N1" s="7" t="s">
        <v>15</v>
      </c>
      <c r="O1" s="7"/>
      <c r="P1" s="7"/>
      <c r="Q1" s="7"/>
      <c r="R1" s="7"/>
      <c r="S1" s="8"/>
      <c r="T1" s="8"/>
    </row>
    <row r="2" spans="1:20" ht="15">
      <c r="A2" s="7" t="s">
        <v>41</v>
      </c>
      <c r="B2" s="8"/>
      <c r="C2" s="7"/>
      <c r="D2" s="7"/>
      <c r="E2" s="8"/>
      <c r="F2" s="8"/>
      <c r="G2" s="8"/>
      <c r="H2" s="8"/>
      <c r="I2" s="8"/>
      <c r="J2" s="8"/>
      <c r="K2" s="14"/>
      <c r="L2" s="8"/>
      <c r="M2" s="8"/>
      <c r="N2" s="7" t="s">
        <v>34</v>
      </c>
      <c r="O2" s="7"/>
      <c r="P2" s="7"/>
      <c r="Q2" s="7"/>
      <c r="R2" s="7"/>
      <c r="S2" s="8"/>
      <c r="T2" s="8"/>
    </row>
    <row r="3" spans="1:53" ht="15">
      <c r="A3" s="7" t="s">
        <v>177</v>
      </c>
      <c r="B3" s="8"/>
      <c r="C3" s="7"/>
      <c r="D3" s="7"/>
      <c r="E3" s="8"/>
      <c r="F3" s="8"/>
      <c r="G3" s="85"/>
      <c r="H3" s="8"/>
      <c r="I3" s="8"/>
      <c r="J3" s="8"/>
      <c r="K3" s="14"/>
      <c r="L3" s="8"/>
      <c r="M3" s="8"/>
      <c r="N3" s="7" t="s">
        <v>177</v>
      </c>
      <c r="O3" s="7"/>
      <c r="P3" s="7"/>
      <c r="Q3" s="7"/>
      <c r="R3" s="7"/>
      <c r="S3" s="8"/>
      <c r="T3" s="81"/>
      <c r="U3" s="81"/>
      <c r="V3" s="81"/>
      <c r="W3" s="81"/>
      <c r="X3" s="81"/>
      <c r="Y3" s="81"/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1"/>
      <c r="AK3" s="81"/>
      <c r="AL3" s="81"/>
      <c r="AM3" s="81"/>
      <c r="AN3" s="81"/>
      <c r="AO3" s="81"/>
      <c r="AP3" s="81"/>
      <c r="AQ3" s="81"/>
      <c r="AR3" s="81"/>
      <c r="AS3" s="81"/>
      <c r="AT3" s="81"/>
      <c r="AU3" s="81"/>
      <c r="AV3" s="81"/>
      <c r="AW3" s="81"/>
      <c r="AX3" s="81"/>
      <c r="AY3" s="81"/>
      <c r="AZ3" s="81"/>
      <c r="BA3" s="81"/>
    </row>
    <row r="4" spans="1:20" ht="15">
      <c r="A4" s="7"/>
      <c r="B4" s="8"/>
      <c r="C4" s="7"/>
      <c r="D4" s="7"/>
      <c r="E4" s="8"/>
      <c r="F4" s="8"/>
      <c r="G4" s="8"/>
      <c r="H4" s="8"/>
      <c r="I4" s="8"/>
      <c r="J4" s="8"/>
      <c r="K4" s="14"/>
      <c r="L4" s="8"/>
      <c r="M4" s="8"/>
      <c r="N4" s="7"/>
      <c r="O4" s="7"/>
      <c r="P4" s="7"/>
      <c r="Q4" s="7"/>
      <c r="R4" s="7"/>
      <c r="S4" s="8"/>
      <c r="T4" s="8"/>
    </row>
    <row r="5" spans="1:20" ht="15">
      <c r="A5" s="7"/>
      <c r="B5" s="8"/>
      <c r="C5" s="7"/>
      <c r="D5" s="7"/>
      <c r="E5" s="8"/>
      <c r="F5" s="110" t="s">
        <v>40</v>
      </c>
      <c r="G5" s="110"/>
      <c r="H5" s="110"/>
      <c r="I5" s="110"/>
      <c r="J5" s="110"/>
      <c r="K5" s="14"/>
      <c r="L5" s="8"/>
      <c r="M5" s="8"/>
      <c r="N5" s="7"/>
      <c r="O5" s="7"/>
      <c r="P5" s="7"/>
      <c r="Q5" s="7"/>
      <c r="R5" s="7"/>
      <c r="S5" s="8"/>
      <c r="T5" s="8"/>
    </row>
    <row r="6" spans="1:20" ht="15">
      <c r="A6" s="7" t="s">
        <v>42</v>
      </c>
      <c r="B6" s="8"/>
      <c r="C6" s="7"/>
      <c r="D6" s="7"/>
      <c r="E6" s="8"/>
      <c r="F6" s="8"/>
      <c r="G6" s="8"/>
      <c r="H6" s="8"/>
      <c r="I6" s="8"/>
      <c r="J6" s="8"/>
      <c r="K6" s="14"/>
      <c r="L6" s="8"/>
      <c r="M6" s="8"/>
      <c r="N6" s="7" t="s">
        <v>43</v>
      </c>
      <c r="O6" s="7"/>
      <c r="P6" s="7"/>
      <c r="Q6" s="7"/>
      <c r="R6" s="7"/>
      <c r="S6" s="8"/>
      <c r="T6" s="8"/>
    </row>
    <row r="7" spans="1:20" ht="15">
      <c r="A7" s="7"/>
      <c r="B7" s="8"/>
      <c r="C7" s="112" t="s">
        <v>30</v>
      </c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2"/>
      <c r="P7" s="8"/>
      <c r="Q7" s="8"/>
      <c r="R7" s="8"/>
      <c r="S7" s="8"/>
      <c r="T7" s="8"/>
    </row>
    <row r="8" spans="1:20" ht="15">
      <c r="A8" s="8"/>
      <c r="B8" s="8"/>
      <c r="C8" s="112" t="s">
        <v>35</v>
      </c>
      <c r="D8" s="112"/>
      <c r="E8" s="112"/>
      <c r="F8" s="112"/>
      <c r="G8" s="112"/>
      <c r="H8" s="112"/>
      <c r="I8" s="112"/>
      <c r="J8" s="112"/>
      <c r="K8" s="112"/>
      <c r="L8" s="112"/>
      <c r="M8" s="112"/>
      <c r="N8" s="112"/>
      <c r="O8" s="112"/>
      <c r="P8" s="8"/>
      <c r="Q8" s="8"/>
      <c r="R8" s="8"/>
      <c r="S8" s="8"/>
      <c r="T8" s="8"/>
    </row>
    <row r="9" spans="1:20" ht="15">
      <c r="A9" s="8"/>
      <c r="B9" s="8"/>
      <c r="C9" s="8"/>
      <c r="D9" s="8"/>
      <c r="E9" s="8"/>
      <c r="F9" s="8"/>
      <c r="G9" s="8"/>
      <c r="H9" s="8"/>
      <c r="I9" s="8"/>
      <c r="J9" s="8"/>
      <c r="K9" s="14"/>
      <c r="L9" s="8"/>
      <c r="M9" s="8"/>
      <c r="N9" s="8"/>
      <c r="O9" s="8"/>
      <c r="P9" s="8"/>
      <c r="Q9" s="8"/>
      <c r="R9" s="8"/>
      <c r="S9" s="8"/>
      <c r="T9" s="8"/>
    </row>
    <row r="10" spans="1:20" ht="15">
      <c r="A10" s="8"/>
      <c r="B10" s="8"/>
      <c r="C10" s="8"/>
      <c r="D10" s="8"/>
      <c r="E10" s="8"/>
      <c r="F10" s="8"/>
      <c r="G10" s="8"/>
      <c r="H10" s="8"/>
      <c r="I10" s="8"/>
      <c r="J10" s="8"/>
      <c r="K10" s="14"/>
      <c r="L10" s="8"/>
      <c r="M10" s="8"/>
      <c r="N10" s="8"/>
      <c r="O10" s="8"/>
      <c r="P10" s="8"/>
      <c r="Q10" s="8"/>
      <c r="R10" s="8"/>
      <c r="S10" s="8"/>
      <c r="T10" s="8"/>
    </row>
    <row r="11" spans="1:20" ht="15">
      <c r="A11" s="8"/>
      <c r="B11" s="8"/>
      <c r="C11" s="8"/>
      <c r="D11" s="8"/>
      <c r="E11" s="8"/>
      <c r="F11" s="8"/>
      <c r="G11" s="8"/>
      <c r="H11" s="8"/>
      <c r="I11" s="8"/>
      <c r="J11" s="8" t="s">
        <v>4</v>
      </c>
      <c r="K11" s="14"/>
      <c r="L11" s="8"/>
      <c r="M11" s="8"/>
      <c r="O11" s="8"/>
      <c r="P11" s="8"/>
      <c r="Q11" s="8"/>
      <c r="R11" s="8"/>
      <c r="S11" s="8"/>
      <c r="T11" s="8"/>
    </row>
    <row r="12" spans="1:20" ht="15">
      <c r="A12" s="8"/>
      <c r="B12" s="8"/>
      <c r="C12" s="8"/>
      <c r="D12" s="8"/>
      <c r="E12" s="8"/>
      <c r="F12" s="8"/>
      <c r="G12" s="8"/>
      <c r="H12" s="8"/>
      <c r="I12" s="8"/>
      <c r="J12" s="8" t="s">
        <v>36</v>
      </c>
      <c r="K12" s="14"/>
      <c r="L12" s="8"/>
      <c r="M12" s="8"/>
      <c r="O12" s="8"/>
      <c r="P12" s="8"/>
      <c r="Q12" s="8"/>
      <c r="R12" s="8"/>
      <c r="S12" s="8"/>
      <c r="T12" s="8"/>
    </row>
    <row r="13" spans="1:20" ht="15">
      <c r="A13" s="8"/>
      <c r="B13" s="8"/>
      <c r="C13" s="8"/>
      <c r="D13" s="8"/>
      <c r="E13" s="8"/>
      <c r="F13" s="8"/>
      <c r="G13" s="8"/>
      <c r="H13" s="8"/>
      <c r="I13" s="8"/>
      <c r="J13" s="8" t="s">
        <v>5</v>
      </c>
      <c r="K13" s="14"/>
      <c r="L13" s="8"/>
      <c r="M13" s="8" t="s">
        <v>32</v>
      </c>
      <c r="O13" s="8"/>
      <c r="P13" s="8"/>
      <c r="Q13" s="8"/>
      <c r="R13" s="8"/>
      <c r="S13" s="8"/>
      <c r="T13" s="8"/>
    </row>
    <row r="14" spans="1:20" ht="15">
      <c r="A14" s="8"/>
      <c r="B14" s="8"/>
      <c r="C14" s="8"/>
      <c r="D14" s="8"/>
      <c r="E14" s="8"/>
      <c r="F14" s="8"/>
      <c r="G14" s="8"/>
      <c r="H14" s="8"/>
      <c r="I14" s="8"/>
      <c r="J14" s="8" t="s">
        <v>3</v>
      </c>
      <c r="K14" s="14"/>
      <c r="L14" s="8"/>
      <c r="M14" s="8">
        <v>1</v>
      </c>
      <c r="O14" s="8"/>
      <c r="P14" s="8"/>
      <c r="Q14" s="8"/>
      <c r="R14" s="8"/>
      <c r="S14" s="8"/>
      <c r="T14" s="8"/>
    </row>
    <row r="15" spans="1:20" ht="15">
      <c r="A15" s="8"/>
      <c r="B15" s="8"/>
      <c r="C15" s="8"/>
      <c r="D15" s="8"/>
      <c r="E15" s="8"/>
      <c r="F15" s="8"/>
      <c r="G15" s="8"/>
      <c r="H15" s="8"/>
      <c r="I15" s="8"/>
      <c r="J15" s="8" t="s">
        <v>6</v>
      </c>
      <c r="K15" s="14"/>
      <c r="L15" s="8"/>
      <c r="M15" s="8">
        <v>25</v>
      </c>
      <c r="O15" s="8"/>
      <c r="P15" s="8"/>
      <c r="Q15" s="8"/>
      <c r="R15" s="8"/>
      <c r="S15" s="8"/>
      <c r="T15" s="8"/>
    </row>
    <row r="16" spans="1:20" ht="15">
      <c r="A16" s="8"/>
      <c r="B16" s="8"/>
      <c r="C16" s="8"/>
      <c r="D16" s="8"/>
      <c r="E16" s="8"/>
      <c r="F16" s="8"/>
      <c r="G16" s="8"/>
      <c r="H16" s="8"/>
      <c r="I16" s="8"/>
      <c r="J16" s="8" t="s">
        <v>1</v>
      </c>
      <c r="K16" s="14"/>
      <c r="L16" s="8"/>
      <c r="M16" s="8">
        <v>25</v>
      </c>
      <c r="O16" s="8"/>
      <c r="P16" s="8"/>
      <c r="Q16" s="8"/>
      <c r="R16" s="8"/>
      <c r="S16" s="8"/>
      <c r="T16" s="8"/>
    </row>
    <row r="17" spans="1:20" ht="15">
      <c r="A17" s="8"/>
      <c r="B17" s="8"/>
      <c r="C17" s="8"/>
      <c r="D17" s="8"/>
      <c r="E17" s="8"/>
      <c r="F17" s="8"/>
      <c r="G17" s="8"/>
      <c r="H17" s="8"/>
      <c r="I17" s="8"/>
      <c r="J17" s="8" t="s">
        <v>2</v>
      </c>
      <c r="K17" s="14"/>
      <c r="L17" s="8"/>
      <c r="M17" s="8"/>
      <c r="O17" s="8"/>
      <c r="P17" s="8"/>
      <c r="Q17" s="8"/>
      <c r="R17" s="8"/>
      <c r="S17" s="8"/>
      <c r="T17" s="8"/>
    </row>
    <row r="18" spans="1:20" ht="15">
      <c r="A18" s="8"/>
      <c r="B18" s="8"/>
      <c r="C18" s="8"/>
      <c r="D18" s="8"/>
      <c r="E18" s="8"/>
      <c r="F18" s="8"/>
      <c r="G18" s="8"/>
      <c r="H18" s="8"/>
      <c r="I18" s="8"/>
      <c r="J18" s="8" t="s">
        <v>7</v>
      </c>
      <c r="K18" s="14"/>
      <c r="L18" s="8"/>
      <c r="M18" s="13">
        <v>150.8</v>
      </c>
      <c r="O18" s="8"/>
      <c r="P18" s="8"/>
      <c r="Q18" s="8"/>
      <c r="R18" s="8"/>
      <c r="S18" s="8"/>
      <c r="T18" s="8"/>
    </row>
    <row r="19" spans="1:20" ht="15">
      <c r="A19" s="8"/>
      <c r="B19" s="8"/>
      <c r="C19" s="8"/>
      <c r="D19" s="8"/>
      <c r="E19" s="8"/>
      <c r="F19" s="8"/>
      <c r="G19" s="8"/>
      <c r="H19" s="8"/>
      <c r="I19" s="8"/>
      <c r="J19" s="8"/>
      <c r="K19" s="14"/>
      <c r="L19" s="8"/>
      <c r="M19" s="8"/>
      <c r="N19" s="8"/>
      <c r="O19" s="8"/>
      <c r="P19" s="8"/>
      <c r="Q19" s="8"/>
      <c r="R19" s="8"/>
      <c r="S19" s="8"/>
      <c r="T19" s="8"/>
    </row>
    <row r="20" spans="1:20" ht="21.75" customHeight="1">
      <c r="A20" s="111" t="s">
        <v>0</v>
      </c>
      <c r="B20" s="111" t="s">
        <v>8</v>
      </c>
      <c r="C20" s="111" t="s">
        <v>9</v>
      </c>
      <c r="D20" s="111" t="s">
        <v>10</v>
      </c>
      <c r="E20" s="111" t="s">
        <v>16</v>
      </c>
      <c r="F20" s="111" t="s">
        <v>11</v>
      </c>
      <c r="G20" s="111" t="s">
        <v>12</v>
      </c>
      <c r="H20" s="111" t="s">
        <v>21</v>
      </c>
      <c r="I20" s="111" t="s">
        <v>22</v>
      </c>
      <c r="J20" s="111" t="s">
        <v>28</v>
      </c>
      <c r="K20" s="113" t="s">
        <v>13</v>
      </c>
      <c r="L20" s="111" t="s">
        <v>23</v>
      </c>
      <c r="M20" s="111" t="s">
        <v>14</v>
      </c>
      <c r="N20" s="111"/>
      <c r="O20" s="111"/>
      <c r="P20" s="111"/>
      <c r="Q20" s="111"/>
      <c r="R20" s="111"/>
      <c r="S20" s="107" t="s">
        <v>48</v>
      </c>
      <c r="T20" s="107" t="s">
        <v>19</v>
      </c>
    </row>
    <row r="21" spans="1:20" ht="45.75" customHeight="1">
      <c r="A21" s="111"/>
      <c r="B21" s="111"/>
      <c r="C21" s="111"/>
      <c r="D21" s="111"/>
      <c r="E21" s="111"/>
      <c r="F21" s="111"/>
      <c r="G21" s="111"/>
      <c r="H21" s="111"/>
      <c r="I21" s="111"/>
      <c r="J21" s="111"/>
      <c r="K21" s="113"/>
      <c r="L21" s="111"/>
      <c r="M21" s="111" t="s">
        <v>17</v>
      </c>
      <c r="N21" s="111" t="s">
        <v>18</v>
      </c>
      <c r="O21" s="111" t="s">
        <v>24</v>
      </c>
      <c r="P21" s="111" t="s">
        <v>20</v>
      </c>
      <c r="Q21" s="111"/>
      <c r="R21" s="111"/>
      <c r="S21" s="108"/>
      <c r="T21" s="108"/>
    </row>
    <row r="22" spans="1:20" ht="31.5" customHeight="1">
      <c r="A22" s="111"/>
      <c r="B22" s="111"/>
      <c r="C22" s="111"/>
      <c r="D22" s="111"/>
      <c r="E22" s="111"/>
      <c r="F22" s="111"/>
      <c r="G22" s="111"/>
      <c r="H22" s="111"/>
      <c r="I22" s="111"/>
      <c r="J22" s="111"/>
      <c r="K22" s="113"/>
      <c r="L22" s="111"/>
      <c r="M22" s="111"/>
      <c r="N22" s="111"/>
      <c r="O22" s="111"/>
      <c r="P22" s="24" t="s">
        <v>25</v>
      </c>
      <c r="Q22" s="24" t="s">
        <v>33</v>
      </c>
      <c r="R22" s="24" t="s">
        <v>26</v>
      </c>
      <c r="S22" s="109"/>
      <c r="T22" s="109"/>
    </row>
    <row r="23" spans="1:31" ht="71.25" customHeight="1">
      <c r="A23" s="24">
        <v>1</v>
      </c>
      <c r="B23" s="24"/>
      <c r="C23" s="24" t="s">
        <v>44</v>
      </c>
      <c r="D23" s="24" t="s">
        <v>27</v>
      </c>
      <c r="E23" s="25" t="s">
        <v>82</v>
      </c>
      <c r="F23" s="27" t="s">
        <v>45</v>
      </c>
      <c r="G23" s="80" t="s">
        <v>46</v>
      </c>
      <c r="H23" s="79" t="s">
        <v>47</v>
      </c>
      <c r="I23" s="87">
        <v>82468</v>
      </c>
      <c r="J23" s="97">
        <f>I23/72</f>
        <v>1145.388888888889</v>
      </c>
      <c r="K23" s="88">
        <f>10.2+10+10+5.4</f>
        <v>35.6</v>
      </c>
      <c r="L23" s="89">
        <f>J23*K23</f>
        <v>40775.84444444445</v>
      </c>
      <c r="M23" s="88">
        <v>4424</v>
      </c>
      <c r="N23" s="88">
        <v>4424</v>
      </c>
      <c r="O23" s="88"/>
      <c r="P23" s="88"/>
      <c r="Q23" s="88"/>
      <c r="R23" s="89"/>
      <c r="S23" s="46">
        <f>L23*10%</f>
        <v>4077.5844444444447</v>
      </c>
      <c r="T23" s="46">
        <f>S23+R23+O23+N23+M23+L23</f>
        <v>53701.42888888889</v>
      </c>
      <c r="Z23" s="19"/>
      <c r="AA23" s="10"/>
      <c r="AB23" s="10"/>
      <c r="AC23" s="19"/>
      <c r="AD23" s="20"/>
      <c r="AE23" s="20"/>
    </row>
    <row r="24" spans="1:20" ht="101.25" customHeight="1">
      <c r="A24" s="24">
        <v>2</v>
      </c>
      <c r="B24" s="32"/>
      <c r="C24" s="32" t="s">
        <v>50</v>
      </c>
      <c r="D24" s="32" t="s">
        <v>27</v>
      </c>
      <c r="E24" s="32" t="s">
        <v>51</v>
      </c>
      <c r="F24" s="36" t="s">
        <v>52</v>
      </c>
      <c r="G24" s="92" t="s">
        <v>53</v>
      </c>
      <c r="H24" s="87" t="s">
        <v>47</v>
      </c>
      <c r="I24" s="87">
        <v>89016</v>
      </c>
      <c r="J24" s="97">
        <f aca="true" t="shared" si="0" ref="J24:J40">I24/72</f>
        <v>1236.3333333333333</v>
      </c>
      <c r="K24" s="88">
        <f>4.6+3.6+6.2</f>
        <v>14.399999999999999</v>
      </c>
      <c r="L24" s="89">
        <f aca="true" t="shared" si="1" ref="L24:L40">J24*K24</f>
        <v>17803.199999999997</v>
      </c>
      <c r="M24" s="98"/>
      <c r="N24" s="98"/>
      <c r="O24" s="98"/>
      <c r="P24" s="88"/>
      <c r="Q24" s="88"/>
      <c r="R24" s="88"/>
      <c r="S24" s="46">
        <f aca="true" t="shared" si="2" ref="S24:S40">L24*10%</f>
        <v>1780.3199999999997</v>
      </c>
      <c r="T24" s="46">
        <f aca="true" t="shared" si="3" ref="T24:T40">S24+R24+O24+N24+M24+L24</f>
        <v>19583.519999999997</v>
      </c>
    </row>
    <row r="25" spans="1:20" ht="55.5" customHeight="1">
      <c r="A25" s="24">
        <v>3</v>
      </c>
      <c r="B25" s="32"/>
      <c r="C25" s="33" t="s">
        <v>54</v>
      </c>
      <c r="D25" s="36" t="s">
        <v>27</v>
      </c>
      <c r="E25" s="37" t="s">
        <v>55</v>
      </c>
      <c r="F25" s="35" t="s">
        <v>56</v>
      </c>
      <c r="G25" s="92" t="s">
        <v>57</v>
      </c>
      <c r="H25" s="87" t="s">
        <v>47</v>
      </c>
      <c r="I25" s="87">
        <v>87246</v>
      </c>
      <c r="J25" s="97">
        <f t="shared" si="0"/>
        <v>1211.75</v>
      </c>
      <c r="K25" s="88">
        <v>10</v>
      </c>
      <c r="L25" s="89">
        <f t="shared" si="1"/>
        <v>12117.5</v>
      </c>
      <c r="M25" s="98"/>
      <c r="N25" s="98"/>
      <c r="O25" s="98"/>
      <c r="P25" s="88"/>
      <c r="Q25" s="88"/>
      <c r="R25" s="88"/>
      <c r="S25" s="46">
        <f t="shared" si="2"/>
        <v>1211.75</v>
      </c>
      <c r="T25" s="46">
        <f t="shared" si="3"/>
        <v>13329.25</v>
      </c>
    </row>
    <row r="26" spans="1:20" ht="53.25" customHeight="1">
      <c r="A26" s="24">
        <v>4</v>
      </c>
      <c r="B26" s="32"/>
      <c r="C26" s="32" t="s">
        <v>58</v>
      </c>
      <c r="D26" s="36" t="s">
        <v>27</v>
      </c>
      <c r="E26" s="37" t="s">
        <v>59</v>
      </c>
      <c r="F26" s="38" t="s">
        <v>60</v>
      </c>
      <c r="G26" s="80" t="s">
        <v>61</v>
      </c>
      <c r="H26" s="87" t="s">
        <v>47</v>
      </c>
      <c r="I26" s="87">
        <v>82468</v>
      </c>
      <c r="J26" s="97">
        <f t="shared" si="0"/>
        <v>1145.388888888889</v>
      </c>
      <c r="K26" s="88">
        <v>2.8</v>
      </c>
      <c r="L26" s="89">
        <f t="shared" si="1"/>
        <v>3207.088888888889</v>
      </c>
      <c r="M26" s="88"/>
      <c r="N26" s="88"/>
      <c r="O26" s="88"/>
      <c r="P26" s="88"/>
      <c r="Q26" s="88"/>
      <c r="R26" s="89"/>
      <c r="S26" s="46">
        <f t="shared" si="2"/>
        <v>320.7088888888889</v>
      </c>
      <c r="T26" s="46">
        <f t="shared" si="3"/>
        <v>3527.797777777778</v>
      </c>
    </row>
    <row r="27" spans="1:20" ht="49.5" customHeight="1">
      <c r="A27" s="24">
        <v>5</v>
      </c>
      <c r="B27" s="33"/>
      <c r="C27" s="33" t="s">
        <v>62</v>
      </c>
      <c r="D27" s="32" t="s">
        <v>27</v>
      </c>
      <c r="E27" s="33" t="s">
        <v>63</v>
      </c>
      <c r="F27" s="31" t="s">
        <v>64</v>
      </c>
      <c r="G27" s="92" t="s">
        <v>65</v>
      </c>
      <c r="H27" s="87" t="s">
        <v>47</v>
      </c>
      <c r="I27" s="87">
        <v>85653</v>
      </c>
      <c r="J27" s="97">
        <f t="shared" si="0"/>
        <v>1189.625</v>
      </c>
      <c r="K27" s="88">
        <v>3.6</v>
      </c>
      <c r="L27" s="89">
        <f t="shared" si="1"/>
        <v>4282.650000000001</v>
      </c>
      <c r="M27" s="99"/>
      <c r="N27" s="88"/>
      <c r="O27" s="88"/>
      <c r="P27" s="88"/>
      <c r="Q27" s="88"/>
      <c r="R27" s="89"/>
      <c r="S27" s="46">
        <f t="shared" si="2"/>
        <v>428.2650000000001</v>
      </c>
      <c r="T27" s="46">
        <f t="shared" si="3"/>
        <v>4710.915000000001</v>
      </c>
    </row>
    <row r="28" spans="1:20" ht="36.75" customHeight="1">
      <c r="A28" s="24">
        <v>6</v>
      </c>
      <c r="B28" s="24"/>
      <c r="C28" s="24" t="s">
        <v>66</v>
      </c>
      <c r="D28" s="32" t="s">
        <v>27</v>
      </c>
      <c r="E28" s="33" t="s">
        <v>67</v>
      </c>
      <c r="F28" s="30" t="s">
        <v>68</v>
      </c>
      <c r="G28" s="92" t="s">
        <v>69</v>
      </c>
      <c r="H28" s="87" t="s">
        <v>47</v>
      </c>
      <c r="I28" s="87">
        <v>93971</v>
      </c>
      <c r="J28" s="97">
        <f t="shared" si="0"/>
        <v>1305.1527777777778</v>
      </c>
      <c r="K28" s="88">
        <v>4</v>
      </c>
      <c r="L28" s="89">
        <f t="shared" si="1"/>
        <v>5220.611111111111</v>
      </c>
      <c r="M28" s="98"/>
      <c r="N28" s="98"/>
      <c r="O28" s="98"/>
      <c r="P28" s="88">
        <v>20</v>
      </c>
      <c r="Q28" s="88">
        <v>4</v>
      </c>
      <c r="R28" s="88">
        <v>197</v>
      </c>
      <c r="S28" s="46">
        <f t="shared" si="2"/>
        <v>522.0611111111111</v>
      </c>
      <c r="T28" s="46">
        <f t="shared" si="3"/>
        <v>5939.672222222222</v>
      </c>
    </row>
    <row r="29" spans="1:20" ht="78.75" customHeight="1">
      <c r="A29" s="24">
        <v>7</v>
      </c>
      <c r="B29" s="24"/>
      <c r="C29" s="24" t="s">
        <v>147</v>
      </c>
      <c r="D29" s="32" t="s">
        <v>27</v>
      </c>
      <c r="E29" s="33" t="s">
        <v>152</v>
      </c>
      <c r="F29" s="36" t="s">
        <v>153</v>
      </c>
      <c r="G29" s="92" t="s">
        <v>154</v>
      </c>
      <c r="H29" s="87" t="s">
        <v>47</v>
      </c>
      <c r="I29" s="87">
        <v>93971</v>
      </c>
      <c r="J29" s="97">
        <f t="shared" si="0"/>
        <v>1305.1527777777778</v>
      </c>
      <c r="K29" s="88">
        <v>1.6</v>
      </c>
      <c r="L29" s="89">
        <f t="shared" si="1"/>
        <v>2088.2444444444445</v>
      </c>
      <c r="M29" s="98"/>
      <c r="N29" s="98"/>
      <c r="O29" s="98"/>
      <c r="P29" s="88"/>
      <c r="Q29" s="88"/>
      <c r="R29" s="88"/>
      <c r="S29" s="46">
        <f t="shared" si="2"/>
        <v>208.82444444444445</v>
      </c>
      <c r="T29" s="46">
        <f t="shared" si="3"/>
        <v>2297.068888888889</v>
      </c>
    </row>
    <row r="30" spans="1:20" ht="19.5" customHeight="1" hidden="1">
      <c r="A30" s="24">
        <v>8</v>
      </c>
      <c r="B30" s="32"/>
      <c r="C30" s="32"/>
      <c r="D30" s="32"/>
      <c r="E30" s="32"/>
      <c r="F30" s="32"/>
      <c r="G30" s="87"/>
      <c r="H30" s="87"/>
      <c r="I30" s="87"/>
      <c r="J30" s="97"/>
      <c r="K30" s="88"/>
      <c r="L30" s="89"/>
      <c r="M30" s="98"/>
      <c r="N30" s="98"/>
      <c r="O30" s="98"/>
      <c r="P30" s="88"/>
      <c r="Q30" s="88"/>
      <c r="R30" s="88"/>
      <c r="S30" s="46"/>
      <c r="T30" s="46"/>
    </row>
    <row r="31" spans="1:20" ht="57" customHeight="1">
      <c r="A31" s="24">
        <v>9</v>
      </c>
      <c r="B31" s="24"/>
      <c r="C31" s="32" t="s">
        <v>70</v>
      </c>
      <c r="D31" s="32" t="s">
        <v>27</v>
      </c>
      <c r="E31" s="32" t="s">
        <v>74</v>
      </c>
      <c r="F31" s="32" t="s">
        <v>75</v>
      </c>
      <c r="G31" s="87" t="s">
        <v>76</v>
      </c>
      <c r="H31" s="87" t="s">
        <v>47</v>
      </c>
      <c r="I31" s="87">
        <v>77867</v>
      </c>
      <c r="J31" s="97">
        <f t="shared" si="0"/>
        <v>1081.486111111111</v>
      </c>
      <c r="K31" s="88">
        <v>12.8</v>
      </c>
      <c r="L31" s="89">
        <f t="shared" si="1"/>
        <v>13843.022222222222</v>
      </c>
      <c r="M31" s="100"/>
      <c r="N31" s="99"/>
      <c r="O31" s="98"/>
      <c r="P31" s="98">
        <v>20</v>
      </c>
      <c r="Q31" s="98">
        <v>6.4</v>
      </c>
      <c r="R31" s="98">
        <v>315</v>
      </c>
      <c r="S31" s="46">
        <f t="shared" si="2"/>
        <v>1384.3022222222223</v>
      </c>
      <c r="T31" s="46">
        <f t="shared" si="3"/>
        <v>15542.324444444444</v>
      </c>
    </row>
    <row r="32" spans="1:20" ht="53.25" customHeight="1">
      <c r="A32" s="24">
        <v>10</v>
      </c>
      <c r="B32" s="32"/>
      <c r="C32" s="24" t="s">
        <v>77</v>
      </c>
      <c r="D32" s="32" t="s">
        <v>27</v>
      </c>
      <c r="E32" s="32" t="s">
        <v>78</v>
      </c>
      <c r="F32" s="32" t="s">
        <v>79</v>
      </c>
      <c r="G32" s="87" t="s">
        <v>80</v>
      </c>
      <c r="H32" s="87" t="s">
        <v>47</v>
      </c>
      <c r="I32" s="87">
        <v>87246</v>
      </c>
      <c r="J32" s="97">
        <f t="shared" si="0"/>
        <v>1211.75</v>
      </c>
      <c r="K32" s="88">
        <v>8</v>
      </c>
      <c r="L32" s="89">
        <f t="shared" si="1"/>
        <v>9694</v>
      </c>
      <c r="M32" s="98"/>
      <c r="N32" s="98"/>
      <c r="O32" s="98"/>
      <c r="P32" s="88"/>
      <c r="Q32" s="88"/>
      <c r="R32" s="88"/>
      <c r="S32" s="46">
        <f t="shared" si="2"/>
        <v>969.4000000000001</v>
      </c>
      <c r="T32" s="46">
        <f t="shared" si="3"/>
        <v>10663.4</v>
      </c>
    </row>
    <row r="33" spans="1:20" ht="51.75" customHeight="1">
      <c r="A33" s="24">
        <v>11</v>
      </c>
      <c r="B33" s="24"/>
      <c r="C33" s="24" t="s">
        <v>81</v>
      </c>
      <c r="D33" s="24" t="s">
        <v>27</v>
      </c>
      <c r="E33" s="25" t="s">
        <v>82</v>
      </c>
      <c r="F33" s="26" t="s">
        <v>83</v>
      </c>
      <c r="G33" s="80" t="s">
        <v>178</v>
      </c>
      <c r="H33" s="87" t="s">
        <v>47</v>
      </c>
      <c r="I33" s="96">
        <v>77867</v>
      </c>
      <c r="J33" s="97">
        <f t="shared" si="0"/>
        <v>1081.486111111111</v>
      </c>
      <c r="K33" s="88">
        <v>7.4</v>
      </c>
      <c r="L33" s="89">
        <f t="shared" si="1"/>
        <v>8002.997222222222</v>
      </c>
      <c r="M33" s="99"/>
      <c r="N33" s="88"/>
      <c r="O33" s="88"/>
      <c r="P33" s="88"/>
      <c r="Q33" s="88"/>
      <c r="R33" s="89"/>
      <c r="S33" s="46">
        <f t="shared" si="2"/>
        <v>800.2997222222223</v>
      </c>
      <c r="T33" s="46">
        <f t="shared" si="3"/>
        <v>8803.296944444444</v>
      </c>
    </row>
    <row r="34" spans="1:20" ht="52.5" customHeight="1">
      <c r="A34" s="24">
        <v>12</v>
      </c>
      <c r="B34" s="32"/>
      <c r="C34" s="32" t="s">
        <v>85</v>
      </c>
      <c r="D34" s="32" t="s">
        <v>27</v>
      </c>
      <c r="E34" s="32" t="s">
        <v>86</v>
      </c>
      <c r="F34" s="32" t="s">
        <v>87</v>
      </c>
      <c r="G34" s="87" t="s">
        <v>88</v>
      </c>
      <c r="H34" s="87" t="s">
        <v>47</v>
      </c>
      <c r="I34" s="87">
        <v>77869</v>
      </c>
      <c r="J34" s="97">
        <f t="shared" si="0"/>
        <v>1081.513888888889</v>
      </c>
      <c r="K34" s="88">
        <v>7.2</v>
      </c>
      <c r="L34" s="89">
        <f t="shared" si="1"/>
        <v>7786.900000000001</v>
      </c>
      <c r="M34" s="100"/>
      <c r="N34" s="99"/>
      <c r="O34" s="98"/>
      <c r="P34" s="98">
        <v>25</v>
      </c>
      <c r="Q34" s="98">
        <v>7.2</v>
      </c>
      <c r="R34" s="98">
        <v>442</v>
      </c>
      <c r="S34" s="46">
        <f t="shared" si="2"/>
        <v>778.69</v>
      </c>
      <c r="T34" s="46">
        <f t="shared" si="3"/>
        <v>9007.59</v>
      </c>
    </row>
    <row r="35" spans="1:20" ht="49.5" customHeight="1" hidden="1">
      <c r="A35" s="24">
        <v>13</v>
      </c>
      <c r="B35" s="32"/>
      <c r="C35" s="32"/>
      <c r="D35" s="32"/>
      <c r="E35" s="33"/>
      <c r="F35" s="35"/>
      <c r="G35" s="92"/>
      <c r="H35" s="87"/>
      <c r="I35" s="87"/>
      <c r="J35" s="97"/>
      <c r="K35" s="88"/>
      <c r="L35" s="89"/>
      <c r="M35" s="100"/>
      <c r="N35" s="99"/>
      <c r="O35" s="98"/>
      <c r="P35" s="98"/>
      <c r="Q35" s="98"/>
      <c r="R35" s="98"/>
      <c r="S35" s="46"/>
      <c r="T35" s="46"/>
    </row>
    <row r="36" spans="1:20" ht="80.25" customHeight="1">
      <c r="A36" s="24">
        <v>14</v>
      </c>
      <c r="B36" s="29"/>
      <c r="C36" s="27" t="s">
        <v>146</v>
      </c>
      <c r="D36" s="27" t="s">
        <v>27</v>
      </c>
      <c r="E36" s="33" t="s">
        <v>90</v>
      </c>
      <c r="F36" s="39" t="s">
        <v>91</v>
      </c>
      <c r="G36" s="80" t="s">
        <v>92</v>
      </c>
      <c r="H36" s="87" t="s">
        <v>47</v>
      </c>
      <c r="I36" s="87">
        <v>92201</v>
      </c>
      <c r="J36" s="97">
        <f t="shared" si="0"/>
        <v>1280.5694444444443</v>
      </c>
      <c r="K36" s="88">
        <v>3.6</v>
      </c>
      <c r="L36" s="89">
        <f t="shared" si="1"/>
        <v>4610.05</v>
      </c>
      <c r="M36" s="88"/>
      <c r="N36" s="101"/>
      <c r="O36" s="88"/>
      <c r="P36" s="88"/>
      <c r="Q36" s="88"/>
      <c r="R36" s="89"/>
      <c r="S36" s="46">
        <f t="shared" si="2"/>
        <v>461.00500000000005</v>
      </c>
      <c r="T36" s="46">
        <f t="shared" si="3"/>
        <v>5071.055</v>
      </c>
    </row>
    <row r="37" spans="1:20" ht="21" customHeight="1">
      <c r="A37" s="24">
        <v>15</v>
      </c>
      <c r="B37" s="33" t="s">
        <v>93</v>
      </c>
      <c r="C37" s="33" t="s">
        <v>39</v>
      </c>
      <c r="D37" s="32" t="s">
        <v>27</v>
      </c>
      <c r="E37" s="33"/>
      <c r="F37" s="30"/>
      <c r="G37" s="95" t="s">
        <v>94</v>
      </c>
      <c r="H37" s="87" t="s">
        <v>47</v>
      </c>
      <c r="I37" s="87">
        <v>85653</v>
      </c>
      <c r="J37" s="97">
        <f t="shared" si="0"/>
        <v>1189.625</v>
      </c>
      <c r="K37" s="88">
        <v>7.8</v>
      </c>
      <c r="L37" s="89">
        <f t="shared" si="1"/>
        <v>9279.074999999999</v>
      </c>
      <c r="M37" s="88"/>
      <c r="N37" s="88"/>
      <c r="O37" s="88"/>
      <c r="P37" s="88"/>
      <c r="Q37" s="88"/>
      <c r="R37" s="89"/>
      <c r="S37" s="46">
        <f t="shared" si="2"/>
        <v>927.9074999999999</v>
      </c>
      <c r="T37" s="46">
        <f t="shared" si="3"/>
        <v>10206.982499999998</v>
      </c>
    </row>
    <row r="38" spans="1:20" ht="47.25" customHeight="1">
      <c r="A38" s="24">
        <v>16</v>
      </c>
      <c r="B38" s="33" t="s">
        <v>93</v>
      </c>
      <c r="C38" s="32" t="s">
        <v>148</v>
      </c>
      <c r="D38" s="32"/>
      <c r="E38" s="33"/>
      <c r="F38" s="30"/>
      <c r="G38" s="95" t="s">
        <v>94</v>
      </c>
      <c r="H38" s="87" t="s">
        <v>47</v>
      </c>
      <c r="I38" s="87">
        <v>85653</v>
      </c>
      <c r="J38" s="97">
        <f>I38/72</f>
        <v>1189.625</v>
      </c>
      <c r="K38" s="88">
        <f>16.2+7.2</f>
        <v>23.4</v>
      </c>
      <c r="L38" s="89">
        <f t="shared" si="1"/>
        <v>27837.225</v>
      </c>
      <c r="M38" s="88"/>
      <c r="N38" s="88"/>
      <c r="O38" s="88"/>
      <c r="P38" s="88"/>
      <c r="Q38" s="88"/>
      <c r="R38" s="89"/>
      <c r="S38" s="46">
        <f t="shared" si="2"/>
        <v>2783.7225</v>
      </c>
      <c r="T38" s="46">
        <f t="shared" si="3"/>
        <v>30620.9475</v>
      </c>
    </row>
    <row r="39" spans="1:20" ht="33.75" customHeight="1">
      <c r="A39" s="24">
        <v>17</v>
      </c>
      <c r="B39" s="33" t="s">
        <v>93</v>
      </c>
      <c r="C39" s="32" t="s">
        <v>37</v>
      </c>
      <c r="D39" s="32" t="s">
        <v>27</v>
      </c>
      <c r="E39" s="33"/>
      <c r="F39" s="30"/>
      <c r="G39" s="95" t="s">
        <v>94</v>
      </c>
      <c r="H39" s="87" t="s">
        <v>47</v>
      </c>
      <c r="I39" s="87">
        <v>85653</v>
      </c>
      <c r="J39" s="97">
        <f t="shared" si="0"/>
        <v>1189.625</v>
      </c>
      <c r="K39" s="88">
        <v>5</v>
      </c>
      <c r="L39" s="89">
        <f t="shared" si="1"/>
        <v>5948.125</v>
      </c>
      <c r="M39" s="88"/>
      <c r="N39" s="88"/>
      <c r="O39" s="88"/>
      <c r="P39" s="88"/>
      <c r="Q39" s="88"/>
      <c r="R39" s="89"/>
      <c r="S39" s="46">
        <f t="shared" si="2"/>
        <v>594.8125</v>
      </c>
      <c r="T39" s="46">
        <f t="shared" si="3"/>
        <v>6542.9375</v>
      </c>
    </row>
    <row r="40" spans="1:20" ht="34.5" customHeight="1">
      <c r="A40" s="24">
        <v>18</v>
      </c>
      <c r="B40" s="33" t="s">
        <v>93</v>
      </c>
      <c r="C40" s="32" t="s">
        <v>38</v>
      </c>
      <c r="D40" s="32" t="s">
        <v>27</v>
      </c>
      <c r="E40" s="33"/>
      <c r="F40" s="30"/>
      <c r="G40" s="95" t="s">
        <v>94</v>
      </c>
      <c r="H40" s="87" t="s">
        <v>47</v>
      </c>
      <c r="I40" s="87">
        <v>85653</v>
      </c>
      <c r="J40" s="97">
        <f t="shared" si="0"/>
        <v>1189.625</v>
      </c>
      <c r="K40" s="88">
        <v>3.6</v>
      </c>
      <c r="L40" s="89">
        <f t="shared" si="1"/>
        <v>4282.650000000001</v>
      </c>
      <c r="M40" s="88"/>
      <c r="N40" s="88"/>
      <c r="O40" s="88"/>
      <c r="P40" s="88"/>
      <c r="Q40" s="88"/>
      <c r="R40" s="89"/>
      <c r="S40" s="46">
        <f t="shared" si="2"/>
        <v>428.2650000000001</v>
      </c>
      <c r="T40" s="46">
        <f t="shared" si="3"/>
        <v>4710.915000000001</v>
      </c>
    </row>
    <row r="41" spans="1:20" ht="15.75">
      <c r="A41" s="23"/>
      <c r="B41" s="52" t="s">
        <v>49</v>
      </c>
      <c r="C41" s="53"/>
      <c r="D41" s="53"/>
      <c r="E41" s="53"/>
      <c r="F41" s="54"/>
      <c r="G41" s="53"/>
      <c r="H41" s="53"/>
      <c r="I41" s="53"/>
      <c r="J41" s="55"/>
      <c r="K41" s="56">
        <f>K40+K39+K38+K37+K36+K35+K34+K33+K32+K31+K28+K27+K26+K25+K24+K23+K30+K29</f>
        <v>150.79999999999998</v>
      </c>
      <c r="L41" s="57">
        <f>L40+L39+L38+L37+L36+L35+L34+L33+L32+L31+L28+L27+L26+L25+L24+L23+L30+L29</f>
        <v>176779.18333333332</v>
      </c>
      <c r="M41" s="57">
        <f aca="true" t="shared" si="4" ref="M41:T41">M40+M39+M38+M37+M36+M35+M34+M33+M32+M31+M28+M27+M26+M25+M24+M23+M30+M29</f>
        <v>4424</v>
      </c>
      <c r="N41" s="57">
        <f t="shared" si="4"/>
        <v>4424</v>
      </c>
      <c r="O41" s="57"/>
      <c r="P41" s="57"/>
      <c r="Q41" s="57"/>
      <c r="R41" s="57">
        <f t="shared" si="4"/>
        <v>954</v>
      </c>
      <c r="S41" s="57">
        <f t="shared" si="4"/>
        <v>17677.918333333328</v>
      </c>
      <c r="T41" s="57">
        <f t="shared" si="4"/>
        <v>204259.10166666665</v>
      </c>
    </row>
    <row r="42" spans="1:20" ht="12.75">
      <c r="A42" s="4"/>
      <c r="B42" s="4"/>
      <c r="C42" s="4"/>
      <c r="D42" s="4"/>
      <c r="E42" s="4"/>
      <c r="F42" s="4"/>
      <c r="G42" s="4"/>
      <c r="H42" s="4"/>
      <c r="I42" s="4"/>
      <c r="J42" s="4"/>
      <c r="K42" s="15"/>
      <c r="L42" s="4"/>
      <c r="M42" s="4"/>
      <c r="N42" s="4"/>
      <c r="O42" s="4"/>
      <c r="P42" s="4"/>
      <c r="Q42" s="4"/>
      <c r="R42" s="4"/>
      <c r="S42" s="2"/>
      <c r="T42" s="2"/>
    </row>
    <row r="43" spans="1:20" ht="12.75">
      <c r="A43" s="4"/>
      <c r="B43" s="21"/>
      <c r="C43" s="21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"/>
      <c r="S43" s="2"/>
      <c r="T43" s="2"/>
    </row>
    <row r="44" spans="1:20" ht="30.75" customHeight="1">
      <c r="A44" s="4"/>
      <c r="B44" s="21" t="s">
        <v>95</v>
      </c>
      <c r="C44" s="106" t="s">
        <v>96</v>
      </c>
      <c r="D44" s="106"/>
      <c r="E44" s="21"/>
      <c r="F44" s="21" t="s">
        <v>97</v>
      </c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"/>
      <c r="S44" s="2"/>
      <c r="T44" s="2"/>
    </row>
    <row r="45" spans="1:20" ht="28.5" customHeight="1">
      <c r="A45" s="4"/>
      <c r="B45" s="21"/>
      <c r="C45" s="106" t="s">
        <v>98</v>
      </c>
      <c r="D45" s="106"/>
      <c r="E45" s="21"/>
      <c r="F45" s="21" t="s">
        <v>99</v>
      </c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"/>
      <c r="S45" s="2"/>
      <c r="T45" s="2"/>
    </row>
    <row r="46" spans="1:20" ht="12.75">
      <c r="A46" s="4"/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6"/>
      <c r="S46" s="2"/>
      <c r="T46" s="2"/>
    </row>
    <row r="47" spans="1:20" ht="12.75">
      <c r="A47" s="2"/>
      <c r="B47" s="3"/>
      <c r="C47" s="3"/>
      <c r="D47" s="3"/>
      <c r="E47" s="3"/>
      <c r="F47" s="3"/>
      <c r="G47" s="2"/>
      <c r="H47" s="2"/>
      <c r="I47" s="2"/>
      <c r="J47" s="2"/>
      <c r="K47" s="16"/>
      <c r="L47" s="2"/>
      <c r="M47" s="2"/>
      <c r="N47" s="2"/>
      <c r="O47" s="2"/>
      <c r="P47" s="2"/>
      <c r="Q47" s="2"/>
      <c r="R47" s="2"/>
      <c r="S47" s="2"/>
      <c r="T47" s="2"/>
    </row>
    <row r="48" spans="1:20" ht="12.75">
      <c r="A48" s="2"/>
      <c r="B48" s="3"/>
      <c r="C48" s="3"/>
      <c r="D48" s="3"/>
      <c r="E48" s="3"/>
      <c r="F48" s="3"/>
      <c r="G48" s="2"/>
      <c r="H48" s="2"/>
      <c r="I48" s="2"/>
      <c r="J48" s="2"/>
      <c r="K48" s="16"/>
      <c r="L48" s="2"/>
      <c r="M48" s="2"/>
      <c r="N48" s="2"/>
      <c r="O48" s="2"/>
      <c r="P48" s="2"/>
      <c r="Q48" s="2"/>
      <c r="R48" s="2"/>
      <c r="S48" s="2"/>
      <c r="T48" s="2"/>
    </row>
    <row r="49" spans="1:20" ht="12.75">
      <c r="A49" s="2"/>
      <c r="B49" s="3"/>
      <c r="C49" s="3"/>
      <c r="D49" s="3"/>
      <c r="E49" s="3"/>
      <c r="F49" s="3"/>
      <c r="G49" s="2"/>
      <c r="H49" s="2"/>
      <c r="I49" s="2"/>
      <c r="J49" s="2"/>
      <c r="K49" s="16"/>
      <c r="L49" s="2"/>
      <c r="M49" s="2"/>
      <c r="N49" s="2"/>
      <c r="O49" s="2"/>
      <c r="P49" s="2"/>
      <c r="Q49" s="2"/>
      <c r="R49" s="2"/>
      <c r="S49" s="2"/>
      <c r="T49" s="2"/>
    </row>
    <row r="50" spans="1:20" ht="12.75">
      <c r="A50" s="2"/>
      <c r="B50" s="5"/>
      <c r="C50" s="2"/>
      <c r="D50" s="2"/>
      <c r="E50" s="2"/>
      <c r="F50" s="2"/>
      <c r="G50" s="2"/>
      <c r="H50" s="2"/>
      <c r="I50" s="2"/>
      <c r="J50" s="2"/>
      <c r="K50" s="16"/>
      <c r="L50" s="2"/>
      <c r="M50" s="2"/>
      <c r="N50" s="2"/>
      <c r="O50" s="2"/>
      <c r="P50" s="2"/>
      <c r="Q50" s="2"/>
      <c r="R50" s="2"/>
      <c r="S50" s="2"/>
      <c r="T50" s="2"/>
    </row>
    <row r="51" spans="1:20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16"/>
      <c r="L51" s="2"/>
      <c r="M51" s="2"/>
      <c r="N51" s="2"/>
      <c r="O51" s="2"/>
      <c r="P51" s="2"/>
      <c r="Q51" s="2"/>
      <c r="R51" s="2"/>
      <c r="S51" s="2"/>
      <c r="T51" s="2"/>
    </row>
    <row r="52" spans="1:20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16"/>
      <c r="L52" s="2"/>
      <c r="M52" s="2"/>
      <c r="N52" s="2"/>
      <c r="O52" s="2"/>
      <c r="P52" s="2"/>
      <c r="Q52" s="2"/>
      <c r="R52" s="2"/>
      <c r="S52" s="2"/>
      <c r="T52" s="2"/>
    </row>
    <row r="53" spans="1:20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16"/>
      <c r="L53" s="2"/>
      <c r="M53" s="2"/>
      <c r="N53" s="2"/>
      <c r="O53" s="2"/>
      <c r="P53" s="2"/>
      <c r="Q53" s="2"/>
      <c r="R53" s="2"/>
      <c r="S53" s="2"/>
      <c r="T53" s="2"/>
    </row>
    <row r="54" spans="1:20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16"/>
      <c r="L54" s="2"/>
      <c r="M54" s="2"/>
      <c r="N54" s="2"/>
      <c r="O54" s="2"/>
      <c r="P54" s="2"/>
      <c r="Q54" s="2"/>
      <c r="R54" s="2"/>
      <c r="S54" s="2"/>
      <c r="T54" s="2"/>
    </row>
    <row r="55" spans="1:20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16"/>
      <c r="L55" s="2"/>
      <c r="M55" s="2"/>
      <c r="N55" s="2"/>
      <c r="O55" s="2"/>
      <c r="P55" s="2"/>
      <c r="Q55" s="2"/>
      <c r="R55" s="2"/>
      <c r="S55" s="2"/>
      <c r="T55" s="2"/>
    </row>
    <row r="56" spans="1:20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16"/>
      <c r="L56" s="2"/>
      <c r="M56" s="2"/>
      <c r="N56" s="2"/>
      <c r="O56" s="2"/>
      <c r="P56" s="2"/>
      <c r="Q56" s="2"/>
      <c r="R56" s="2"/>
      <c r="S56" s="2"/>
      <c r="T56" s="2"/>
    </row>
    <row r="57" spans="1:20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16"/>
      <c r="L57" s="2"/>
      <c r="M57" s="2"/>
      <c r="N57" s="2"/>
      <c r="O57" s="2"/>
      <c r="P57" s="2"/>
      <c r="Q57" s="2"/>
      <c r="R57" s="2"/>
      <c r="S57" s="2"/>
      <c r="T57" s="2"/>
    </row>
    <row r="58" spans="1:20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16"/>
      <c r="L58" s="2"/>
      <c r="M58" s="2"/>
      <c r="N58" s="2"/>
      <c r="O58" s="2"/>
      <c r="P58" s="2"/>
      <c r="Q58" s="2"/>
      <c r="R58" s="2"/>
      <c r="S58" s="2"/>
      <c r="T58" s="2"/>
    </row>
    <row r="59" spans="1:20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16"/>
      <c r="L59" s="2"/>
      <c r="M59" s="2"/>
      <c r="N59" s="2"/>
      <c r="O59" s="2"/>
      <c r="P59" s="2"/>
      <c r="Q59" s="2"/>
      <c r="R59" s="2"/>
      <c r="S59" s="2"/>
      <c r="T59" s="2"/>
    </row>
    <row r="60" spans="1:20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16"/>
      <c r="L60" s="2"/>
      <c r="M60" s="2"/>
      <c r="N60" s="2"/>
      <c r="O60" s="2"/>
      <c r="P60" s="2"/>
      <c r="Q60" s="2"/>
      <c r="R60" s="2"/>
      <c r="S60" s="2"/>
      <c r="T60" s="2"/>
    </row>
    <row r="61" spans="1:20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16"/>
      <c r="L61" s="2"/>
      <c r="M61" s="2"/>
      <c r="N61" s="2"/>
      <c r="O61" s="2"/>
      <c r="P61" s="2"/>
      <c r="Q61" s="2"/>
      <c r="R61" s="2"/>
      <c r="S61" s="2"/>
      <c r="T61" s="2"/>
    </row>
    <row r="62" spans="1:20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16"/>
      <c r="L62" s="2"/>
      <c r="M62" s="2"/>
      <c r="N62" s="2"/>
      <c r="O62" s="2"/>
      <c r="P62" s="2"/>
      <c r="Q62" s="2"/>
      <c r="R62" s="2"/>
      <c r="S62" s="2"/>
      <c r="T62" s="2"/>
    </row>
    <row r="63" spans="1:20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16"/>
      <c r="L63" s="2"/>
      <c r="M63" s="2"/>
      <c r="N63" s="2"/>
      <c r="O63" s="2"/>
      <c r="P63" s="2"/>
      <c r="Q63" s="2"/>
      <c r="R63" s="2"/>
      <c r="S63" s="2"/>
      <c r="T63" s="2"/>
    </row>
    <row r="64" spans="1:20" ht="12.75">
      <c r="A64" s="2"/>
      <c r="B64" s="2"/>
      <c r="C64" s="2"/>
      <c r="D64" s="2"/>
      <c r="E64" s="2"/>
      <c r="F64" s="2"/>
      <c r="G64" s="2"/>
      <c r="H64" s="2"/>
      <c r="I64" s="2"/>
      <c r="J64" s="2"/>
      <c r="K64" s="16"/>
      <c r="L64" s="2"/>
      <c r="M64" s="2"/>
      <c r="N64" s="2"/>
      <c r="O64" s="2"/>
      <c r="P64" s="2"/>
      <c r="Q64" s="2"/>
      <c r="R64" s="2"/>
      <c r="S64" s="2"/>
      <c r="T64" s="2"/>
    </row>
    <row r="65" spans="1:20" ht="12.75">
      <c r="A65" s="2"/>
      <c r="B65" s="2"/>
      <c r="C65" s="2"/>
      <c r="D65" s="2"/>
      <c r="E65" s="2"/>
      <c r="F65" s="2"/>
      <c r="G65" s="2"/>
      <c r="H65" s="2"/>
      <c r="I65" s="2"/>
      <c r="J65" s="2"/>
      <c r="K65" s="16"/>
      <c r="L65" s="2"/>
      <c r="M65" s="2"/>
      <c r="N65" s="2"/>
      <c r="O65" s="2"/>
      <c r="P65" s="2"/>
      <c r="Q65" s="2"/>
      <c r="R65" s="2"/>
      <c r="S65" s="2"/>
      <c r="T65" s="2"/>
    </row>
    <row r="66" spans="1:20" ht="12.75">
      <c r="A66" s="2"/>
      <c r="B66" s="2"/>
      <c r="C66" s="2"/>
      <c r="D66" s="2"/>
      <c r="E66" s="2"/>
      <c r="F66" s="2"/>
      <c r="G66" s="2"/>
      <c r="H66" s="2"/>
      <c r="I66" s="2"/>
      <c r="J66" s="2"/>
      <c r="K66" s="16"/>
      <c r="L66" s="2"/>
      <c r="M66" s="2"/>
      <c r="N66" s="2"/>
      <c r="O66" s="2"/>
      <c r="P66" s="2"/>
      <c r="Q66" s="2"/>
      <c r="R66" s="2"/>
      <c r="S66" s="2"/>
      <c r="T66" s="2"/>
    </row>
    <row r="67" spans="1:20" ht="12.75">
      <c r="A67" s="2"/>
      <c r="B67" s="2"/>
      <c r="C67" s="2"/>
      <c r="D67" s="2"/>
      <c r="E67" s="2"/>
      <c r="F67" s="2"/>
      <c r="G67" s="2"/>
      <c r="H67" s="2"/>
      <c r="I67" s="2"/>
      <c r="J67" s="2"/>
      <c r="K67" s="16"/>
      <c r="L67" s="2"/>
      <c r="M67" s="2"/>
      <c r="N67" s="2"/>
      <c r="O67" s="2"/>
      <c r="P67" s="2"/>
      <c r="Q67" s="2"/>
      <c r="R67" s="2"/>
      <c r="S67" s="2"/>
      <c r="T67" s="2"/>
    </row>
    <row r="68" spans="1:20" ht="12.75">
      <c r="A68" s="2"/>
      <c r="B68" s="2"/>
      <c r="C68" s="2"/>
      <c r="D68" s="2"/>
      <c r="E68" s="2"/>
      <c r="F68" s="2"/>
      <c r="G68" s="2"/>
      <c r="H68" s="2"/>
      <c r="I68" s="2"/>
      <c r="J68" s="2"/>
      <c r="K68" s="16"/>
      <c r="L68" s="2"/>
      <c r="M68" s="2"/>
      <c r="N68" s="2"/>
      <c r="O68" s="2"/>
      <c r="P68" s="2"/>
      <c r="Q68" s="2"/>
      <c r="R68" s="2"/>
      <c r="S68" s="2"/>
      <c r="T68" s="2"/>
    </row>
    <row r="69" spans="1:20" ht="12.75">
      <c r="A69" s="1"/>
      <c r="B69" s="11"/>
      <c r="C69" s="1"/>
      <c r="D69" s="1"/>
      <c r="E69" s="1"/>
      <c r="F69" s="1"/>
      <c r="G69" s="1"/>
      <c r="H69" s="1"/>
      <c r="I69" s="1"/>
      <c r="J69" s="1"/>
      <c r="K69" s="17"/>
      <c r="L69" s="1"/>
      <c r="M69" s="1"/>
      <c r="N69" s="1"/>
      <c r="O69" s="1"/>
      <c r="P69" s="1"/>
      <c r="Q69" s="1"/>
      <c r="R69" s="1"/>
      <c r="S69" s="1"/>
      <c r="T69" s="1"/>
    </row>
    <row r="70" spans="1:20" ht="12.75">
      <c r="A70" s="1"/>
      <c r="B70" s="11"/>
      <c r="C70" s="1"/>
      <c r="D70" s="1"/>
      <c r="E70" s="1"/>
      <c r="F70" s="1"/>
      <c r="G70" s="1"/>
      <c r="H70" s="1"/>
      <c r="I70" s="1"/>
      <c r="J70" s="1"/>
      <c r="K70" s="17"/>
      <c r="L70" s="1"/>
      <c r="M70" s="1"/>
      <c r="N70" s="1"/>
      <c r="O70" s="1"/>
      <c r="P70" s="1"/>
      <c r="Q70" s="1"/>
      <c r="R70" s="1"/>
      <c r="S70" s="1"/>
      <c r="T70" s="1"/>
    </row>
    <row r="71" spans="1:20" ht="12.75">
      <c r="A71" s="1"/>
      <c r="B71" s="11"/>
      <c r="C71" s="1"/>
      <c r="D71" s="1"/>
      <c r="E71" s="1"/>
      <c r="F71" s="1"/>
      <c r="G71" s="1"/>
      <c r="H71" s="1"/>
      <c r="I71" s="1"/>
      <c r="J71" s="1"/>
      <c r="K71" s="17"/>
      <c r="L71" s="1"/>
      <c r="M71" s="1"/>
      <c r="N71" s="1"/>
      <c r="O71" s="1"/>
      <c r="P71" s="1"/>
      <c r="Q71" s="1"/>
      <c r="R71" s="1"/>
      <c r="S71" s="1"/>
      <c r="T71" s="1"/>
    </row>
    <row r="72" spans="1:20" ht="12.75">
      <c r="A72" s="1"/>
      <c r="B72" s="11"/>
      <c r="C72" s="1"/>
      <c r="D72" s="1"/>
      <c r="E72" s="1"/>
      <c r="F72" s="1"/>
      <c r="G72" s="1"/>
      <c r="H72" s="1"/>
      <c r="I72" s="1"/>
      <c r="J72" s="1"/>
      <c r="K72" s="17"/>
      <c r="L72" s="1"/>
      <c r="M72" s="1"/>
      <c r="N72" s="1"/>
      <c r="O72" s="1"/>
      <c r="P72" s="1"/>
      <c r="Q72" s="1"/>
      <c r="R72" s="1"/>
      <c r="S72" s="1"/>
      <c r="T72" s="1"/>
    </row>
    <row r="73" spans="1:20" ht="12.75">
      <c r="A73" s="1"/>
      <c r="B73" s="11"/>
      <c r="C73" s="1"/>
      <c r="D73" s="1"/>
      <c r="E73" s="1"/>
      <c r="F73" s="1"/>
      <c r="G73" s="1"/>
      <c r="H73" s="1"/>
      <c r="I73" s="1"/>
      <c r="J73" s="1"/>
      <c r="K73" s="17"/>
      <c r="L73" s="1"/>
      <c r="M73" s="1"/>
      <c r="N73" s="1"/>
      <c r="O73" s="1"/>
      <c r="P73" s="1"/>
      <c r="Q73" s="1"/>
      <c r="R73" s="1"/>
      <c r="S73" s="1"/>
      <c r="T73" s="1"/>
    </row>
    <row r="74" spans="1:20" ht="12.75">
      <c r="A74" s="1"/>
      <c r="B74" s="11"/>
      <c r="C74" s="1"/>
      <c r="D74" s="1"/>
      <c r="E74" s="1"/>
      <c r="F74" s="1"/>
      <c r="G74" s="1"/>
      <c r="H74" s="1"/>
      <c r="I74" s="1"/>
      <c r="J74" s="1"/>
      <c r="K74" s="17"/>
      <c r="L74" s="1"/>
      <c r="M74" s="1"/>
      <c r="N74" s="1"/>
      <c r="O74" s="1"/>
      <c r="P74" s="1"/>
      <c r="Q74" s="1"/>
      <c r="R74" s="1"/>
      <c r="S74" s="1"/>
      <c r="T74" s="1"/>
    </row>
    <row r="75" spans="1:20" ht="12.75">
      <c r="A75" s="1"/>
      <c r="B75" s="11"/>
      <c r="C75" s="1"/>
      <c r="D75" s="1"/>
      <c r="E75" s="1"/>
      <c r="F75" s="1"/>
      <c r="G75" s="1"/>
      <c r="H75" s="1"/>
      <c r="I75" s="1"/>
      <c r="J75" s="1"/>
      <c r="K75" s="17"/>
      <c r="L75" s="1"/>
      <c r="M75" s="1"/>
      <c r="N75" s="1"/>
      <c r="O75" s="1"/>
      <c r="P75" s="1"/>
      <c r="Q75" s="1"/>
      <c r="R75" s="1"/>
      <c r="S75" s="1"/>
      <c r="T75" s="1"/>
    </row>
    <row r="76" spans="1:20" ht="12.75">
      <c r="A76" s="1"/>
      <c r="B76" s="11"/>
      <c r="C76" s="1"/>
      <c r="D76" s="1"/>
      <c r="E76" s="1"/>
      <c r="F76" s="1"/>
      <c r="G76" s="1"/>
      <c r="H76" s="1"/>
      <c r="I76" s="1"/>
      <c r="J76" s="1"/>
      <c r="K76" s="17"/>
      <c r="L76" s="1"/>
      <c r="M76" s="1"/>
      <c r="N76" s="1"/>
      <c r="O76" s="1"/>
      <c r="P76" s="1"/>
      <c r="Q76" s="1"/>
      <c r="R76" s="1"/>
      <c r="S76" s="1"/>
      <c r="T76" s="1"/>
    </row>
    <row r="77" spans="1:20" ht="12.75">
      <c r="A77" s="1"/>
      <c r="B77" s="11"/>
      <c r="C77" s="1"/>
      <c r="D77" s="1"/>
      <c r="E77" s="1"/>
      <c r="F77" s="1"/>
      <c r="G77" s="1"/>
      <c r="H77" s="1"/>
      <c r="I77" s="1"/>
      <c r="J77" s="1"/>
      <c r="K77" s="17"/>
      <c r="L77" s="1"/>
      <c r="M77" s="1"/>
      <c r="N77" s="1"/>
      <c r="O77" s="1"/>
      <c r="P77" s="1"/>
      <c r="Q77" s="1"/>
      <c r="R77" s="1"/>
      <c r="S77" s="1"/>
      <c r="T77" s="1"/>
    </row>
  </sheetData>
  <sheetProtection/>
  <mergeCells count="24">
    <mergeCell ref="M20:R20"/>
    <mergeCell ref="M21:M22"/>
    <mergeCell ref="N21:N22"/>
    <mergeCell ref="L20:L22"/>
    <mergeCell ref="P21:R21"/>
    <mergeCell ref="I20:I22"/>
    <mergeCell ref="J20:J22"/>
    <mergeCell ref="O21:O22"/>
    <mergeCell ref="G20:G22"/>
    <mergeCell ref="A20:A22"/>
    <mergeCell ref="B20:B22"/>
    <mergeCell ref="C20:C22"/>
    <mergeCell ref="D20:D22"/>
    <mergeCell ref="E20:E22"/>
    <mergeCell ref="H20:H22"/>
    <mergeCell ref="F5:J5"/>
    <mergeCell ref="S20:S22"/>
    <mergeCell ref="T20:T22"/>
    <mergeCell ref="C44:D44"/>
    <mergeCell ref="C45:D45"/>
    <mergeCell ref="K20:K22"/>
    <mergeCell ref="F20:F22"/>
    <mergeCell ref="C7:O7"/>
    <mergeCell ref="C8:O8"/>
  </mergeCells>
  <printOptions/>
  <pageMargins left="0" right="0" top="0.5118110236220472" bottom="0.56" header="0.2362204724409449" footer="0.6"/>
  <pageSetup horizontalDpi="600" verticalDpi="600" orientation="landscape" paperSize="9" scale="5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R95"/>
  <sheetViews>
    <sheetView tabSelected="1" zoomScalePageLayoutView="0" workbookViewId="0" topLeftCell="A12">
      <selection activeCell="B24" sqref="B24:B52"/>
    </sheetView>
  </sheetViews>
  <sheetFormatPr defaultColWidth="9.00390625" defaultRowHeight="12.75"/>
  <cols>
    <col min="1" max="1" width="3.125" style="0" customWidth="1"/>
    <col min="2" max="2" width="18.375" style="12" customWidth="1"/>
    <col min="3" max="3" width="20.00390625" style="0" customWidth="1"/>
    <col min="4" max="4" width="12.375" style="0" customWidth="1"/>
    <col min="5" max="5" width="38.875" style="0" customWidth="1"/>
    <col min="6" max="6" width="16.125" style="0" customWidth="1"/>
    <col min="7" max="7" width="7.625" style="0" customWidth="1"/>
    <col min="8" max="8" width="10.75390625" style="0" customWidth="1"/>
    <col min="9" max="9" width="14.75390625" style="0" customWidth="1"/>
    <col min="10" max="10" width="8.375" style="0" customWidth="1"/>
    <col min="11" max="11" width="9.375" style="18" customWidth="1"/>
    <col min="12" max="12" width="9.875" style="0" customWidth="1"/>
    <col min="13" max="13" width="8.125" style="0" customWidth="1"/>
    <col min="14" max="14" width="7.875" style="0" customWidth="1"/>
    <col min="15" max="15" width="7.125" style="0" customWidth="1"/>
    <col min="16" max="16" width="6.625" style="0" customWidth="1"/>
    <col min="17" max="17" width="6.75390625" style="0" customWidth="1"/>
    <col min="18" max="18" width="9.375" style="0" customWidth="1"/>
    <col min="19" max="19" width="11.125" style="0" customWidth="1"/>
    <col min="20" max="20" width="12.75390625" style="0" customWidth="1"/>
  </cols>
  <sheetData>
    <row r="1" spans="1:20" ht="15">
      <c r="A1" s="7" t="s">
        <v>29</v>
      </c>
      <c r="B1" s="8"/>
      <c r="C1" s="7"/>
      <c r="D1" s="7"/>
      <c r="E1" s="8"/>
      <c r="F1" s="8"/>
      <c r="G1" s="8"/>
      <c r="H1" s="8"/>
      <c r="I1" s="8"/>
      <c r="J1" s="8"/>
      <c r="K1" s="14"/>
      <c r="L1" s="8"/>
      <c r="M1" s="8"/>
      <c r="N1" s="7" t="s">
        <v>15</v>
      </c>
      <c r="O1" s="7"/>
      <c r="P1" s="7"/>
      <c r="Q1" s="7"/>
      <c r="R1" s="7"/>
      <c r="S1" s="8"/>
      <c r="T1" s="8"/>
    </row>
    <row r="2" spans="1:20" ht="15">
      <c r="A2" s="7" t="s">
        <v>41</v>
      </c>
      <c r="B2" s="8"/>
      <c r="C2" s="7"/>
      <c r="D2" s="7"/>
      <c r="E2" s="8"/>
      <c r="F2" s="8"/>
      <c r="G2" s="8"/>
      <c r="H2" s="8"/>
      <c r="I2" s="8"/>
      <c r="J2" s="8"/>
      <c r="K2" s="14"/>
      <c r="L2" s="8"/>
      <c r="M2" s="8"/>
      <c r="N2" s="7" t="s">
        <v>34</v>
      </c>
      <c r="O2" s="7"/>
      <c r="P2" s="7"/>
      <c r="Q2" s="7"/>
      <c r="R2" s="7"/>
      <c r="S2" s="8"/>
      <c r="T2" s="8"/>
    </row>
    <row r="3" spans="1:20" ht="15">
      <c r="A3" s="7"/>
      <c r="B3" s="8"/>
      <c r="C3" s="7"/>
      <c r="D3" s="7"/>
      <c r="E3" s="8"/>
      <c r="F3" s="110" t="s">
        <v>174</v>
      </c>
      <c r="G3" s="110"/>
      <c r="H3" s="110"/>
      <c r="I3" s="110"/>
      <c r="J3" s="110"/>
      <c r="K3" s="14"/>
      <c r="L3" s="8"/>
      <c r="M3" s="8"/>
      <c r="N3" s="7"/>
      <c r="O3" s="7"/>
      <c r="P3" s="7"/>
      <c r="Q3" s="7"/>
      <c r="R3" s="7"/>
      <c r="S3" s="8"/>
      <c r="T3" s="8"/>
    </row>
    <row r="4" spans="1:20" ht="15">
      <c r="A4" s="7" t="s">
        <v>42</v>
      </c>
      <c r="B4" s="8"/>
      <c r="C4" s="7"/>
      <c r="D4" s="7"/>
      <c r="E4" s="8"/>
      <c r="F4" s="8"/>
      <c r="G4" s="8"/>
      <c r="H4" s="8"/>
      <c r="I4" s="8"/>
      <c r="J4" s="8"/>
      <c r="K4" s="14"/>
      <c r="L4" s="8"/>
      <c r="M4" s="8"/>
      <c r="N4" s="7" t="s">
        <v>43</v>
      </c>
      <c r="O4" s="7"/>
      <c r="P4" s="7"/>
      <c r="Q4" s="7"/>
      <c r="R4" s="7"/>
      <c r="S4" s="8"/>
      <c r="T4" s="8"/>
    </row>
    <row r="5" spans="1:20" ht="15">
      <c r="A5" s="7"/>
      <c r="B5" s="8"/>
      <c r="C5" s="112" t="s">
        <v>30</v>
      </c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112"/>
      <c r="O5" s="112"/>
      <c r="P5" s="8"/>
      <c r="Q5" s="8"/>
      <c r="R5" s="8"/>
      <c r="S5" s="8"/>
      <c r="T5" s="8"/>
    </row>
    <row r="6" spans="1:20" ht="15">
      <c r="A6" s="8"/>
      <c r="B6" s="8"/>
      <c r="C6" s="112" t="s">
        <v>35</v>
      </c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2"/>
      <c r="O6" s="112"/>
      <c r="P6" s="8"/>
      <c r="Q6" s="8"/>
      <c r="R6" s="8"/>
      <c r="S6" s="8"/>
      <c r="T6" s="8"/>
    </row>
    <row r="7" spans="1:20" ht="15">
      <c r="A7" s="8"/>
      <c r="B7" s="8"/>
      <c r="C7" s="8"/>
      <c r="D7" s="8"/>
      <c r="E7" s="8"/>
      <c r="F7" s="8"/>
      <c r="G7" s="8"/>
      <c r="H7" s="8"/>
      <c r="I7" s="8"/>
      <c r="J7" s="8"/>
      <c r="K7" s="14"/>
      <c r="L7" s="8"/>
      <c r="M7" s="8"/>
      <c r="N7" s="8"/>
      <c r="O7" s="8"/>
      <c r="P7" s="8"/>
      <c r="Q7" s="8"/>
      <c r="R7" s="8"/>
      <c r="S7" s="8"/>
      <c r="T7" s="8"/>
    </row>
    <row r="8" spans="1:20" ht="15">
      <c r="A8" s="8"/>
      <c r="B8" s="8"/>
      <c r="C8" s="8"/>
      <c r="D8" s="8"/>
      <c r="E8" s="8"/>
      <c r="F8" s="8"/>
      <c r="G8" s="8"/>
      <c r="H8" s="8"/>
      <c r="I8" s="8"/>
      <c r="J8" s="8"/>
      <c r="K8" s="14"/>
      <c r="L8" s="8"/>
      <c r="M8" s="8"/>
      <c r="N8" s="8"/>
      <c r="O8" s="8"/>
      <c r="P8" s="8"/>
      <c r="Q8" s="8"/>
      <c r="R8" s="8"/>
      <c r="S8" s="8"/>
      <c r="T8" s="8"/>
    </row>
    <row r="9" spans="1:20" ht="15">
      <c r="A9" s="8"/>
      <c r="B9" s="8"/>
      <c r="C9" s="8"/>
      <c r="D9" s="8"/>
      <c r="E9" s="8"/>
      <c r="F9" s="8"/>
      <c r="G9" s="9"/>
      <c r="H9" s="9"/>
      <c r="I9" s="9"/>
      <c r="J9" s="9"/>
      <c r="K9" s="14"/>
      <c r="L9" s="8"/>
      <c r="M9" s="8"/>
      <c r="N9" s="8"/>
      <c r="O9" s="8"/>
      <c r="P9" s="8"/>
      <c r="Q9" s="8"/>
      <c r="R9" s="8"/>
      <c r="S9" s="8"/>
      <c r="T9" s="8"/>
    </row>
    <row r="10" spans="1:20" ht="15">
      <c r="A10" s="8"/>
      <c r="B10" s="8"/>
      <c r="C10" s="8"/>
      <c r="D10" s="8"/>
      <c r="E10" s="8"/>
      <c r="F10" s="8"/>
      <c r="G10" s="8"/>
      <c r="H10" s="8"/>
      <c r="I10" s="8"/>
      <c r="J10" s="8"/>
      <c r="K10" s="14"/>
      <c r="L10" s="8"/>
      <c r="M10" s="8"/>
      <c r="N10" s="8"/>
      <c r="O10" s="8"/>
      <c r="P10" s="8"/>
      <c r="Q10" s="8"/>
      <c r="R10" s="8"/>
      <c r="S10" s="8"/>
      <c r="T10" s="8"/>
    </row>
    <row r="11" spans="1:20" ht="15">
      <c r="A11" s="8"/>
      <c r="B11" s="8"/>
      <c r="C11" s="8"/>
      <c r="D11" s="8"/>
      <c r="E11" s="8"/>
      <c r="F11" s="8"/>
      <c r="G11" s="8"/>
      <c r="H11" s="8"/>
      <c r="I11" s="8"/>
      <c r="J11" s="8"/>
      <c r="K11" s="14"/>
      <c r="L11" s="8"/>
      <c r="M11" s="8"/>
      <c r="N11" s="8"/>
      <c r="O11" s="8"/>
      <c r="P11" s="8"/>
      <c r="Q11" s="8"/>
      <c r="R11" s="8"/>
      <c r="S11" s="8"/>
      <c r="T11" s="8"/>
    </row>
    <row r="12" spans="1:20" ht="15">
      <c r="A12" s="8"/>
      <c r="B12" s="8"/>
      <c r="C12" s="8"/>
      <c r="D12" s="8"/>
      <c r="E12" s="8"/>
      <c r="F12" s="8"/>
      <c r="G12" s="8"/>
      <c r="H12" s="8"/>
      <c r="I12" s="8"/>
      <c r="J12" s="8" t="s">
        <v>4</v>
      </c>
      <c r="K12" s="14"/>
      <c r="L12" s="8"/>
      <c r="M12" s="8"/>
      <c r="O12" s="8"/>
      <c r="P12" s="8"/>
      <c r="Q12" s="8"/>
      <c r="R12" s="8"/>
      <c r="S12" s="8"/>
      <c r="T12" s="8"/>
    </row>
    <row r="13" spans="1:20" ht="15">
      <c r="A13" s="8"/>
      <c r="B13" s="8"/>
      <c r="C13" s="8"/>
      <c r="D13" s="8"/>
      <c r="E13" s="8"/>
      <c r="F13" s="8"/>
      <c r="G13" s="8"/>
      <c r="H13" s="8"/>
      <c r="I13" s="8"/>
      <c r="J13" s="8" t="s">
        <v>36</v>
      </c>
      <c r="K13" s="14"/>
      <c r="L13" s="8"/>
      <c r="M13" s="8"/>
      <c r="O13" s="8"/>
      <c r="P13" s="8"/>
      <c r="Q13" s="8"/>
      <c r="R13" s="8"/>
      <c r="S13" s="8"/>
      <c r="T13" s="8"/>
    </row>
    <row r="14" spans="1:20" ht="15">
      <c r="A14" s="8"/>
      <c r="B14" s="8"/>
      <c r="C14" s="8"/>
      <c r="D14" s="8"/>
      <c r="E14" s="8"/>
      <c r="F14" s="8"/>
      <c r="G14" s="8"/>
      <c r="H14" s="8"/>
      <c r="I14" s="8"/>
      <c r="J14" s="8" t="s">
        <v>5</v>
      </c>
      <c r="K14" s="14"/>
      <c r="L14" s="8"/>
      <c r="M14" s="8" t="s">
        <v>32</v>
      </c>
      <c r="O14" s="8"/>
      <c r="P14" s="8"/>
      <c r="Q14" s="8"/>
      <c r="R14" s="8"/>
      <c r="S14" s="8"/>
      <c r="T14" s="8"/>
    </row>
    <row r="15" spans="1:20" ht="15">
      <c r="A15" s="8"/>
      <c r="B15" s="8"/>
      <c r="C15" s="8"/>
      <c r="D15" s="8"/>
      <c r="E15" s="8"/>
      <c r="F15" s="8"/>
      <c r="G15" s="8"/>
      <c r="H15" s="8"/>
      <c r="I15" s="8"/>
      <c r="J15" s="8" t="s">
        <v>3</v>
      </c>
      <c r="K15" s="14"/>
      <c r="L15" s="8"/>
      <c r="M15" s="8" t="s">
        <v>175</v>
      </c>
      <c r="N15" t="s">
        <v>176</v>
      </c>
      <c r="O15" s="8"/>
      <c r="P15" s="8"/>
      <c r="Q15" s="8"/>
      <c r="R15" s="8"/>
      <c r="S15" s="8"/>
      <c r="T15" s="8"/>
    </row>
    <row r="16" spans="1:20" ht="15">
      <c r="A16" s="8"/>
      <c r="B16" s="8"/>
      <c r="C16" s="8"/>
      <c r="D16" s="8"/>
      <c r="E16" s="8"/>
      <c r="F16" s="8"/>
      <c r="G16" s="8"/>
      <c r="H16" s="8"/>
      <c r="I16" s="8"/>
      <c r="J16" s="8" t="s">
        <v>6</v>
      </c>
      <c r="K16" s="14"/>
      <c r="L16" s="8"/>
      <c r="M16" s="8">
        <v>71</v>
      </c>
      <c r="O16" s="8"/>
      <c r="P16" s="8"/>
      <c r="Q16" s="8"/>
      <c r="R16" s="8"/>
      <c r="S16" s="8"/>
      <c r="T16" s="8"/>
    </row>
    <row r="17" spans="1:20" ht="15">
      <c r="A17" s="8"/>
      <c r="B17" s="8"/>
      <c r="C17" s="8"/>
      <c r="D17" s="8"/>
      <c r="E17" s="8"/>
      <c r="F17" s="8"/>
      <c r="G17" s="8"/>
      <c r="H17" s="8"/>
      <c r="I17" s="8"/>
      <c r="J17" s="8" t="s">
        <v>1</v>
      </c>
      <c r="K17" s="14"/>
      <c r="L17" s="8"/>
      <c r="M17" s="8">
        <v>71</v>
      </c>
      <c r="O17" s="8"/>
      <c r="P17" s="8"/>
      <c r="Q17" s="8"/>
      <c r="R17" s="8"/>
      <c r="S17" s="8"/>
      <c r="T17" s="8"/>
    </row>
    <row r="18" spans="1:20" ht="15">
      <c r="A18" s="8"/>
      <c r="B18" s="8"/>
      <c r="C18" s="8"/>
      <c r="D18" s="8"/>
      <c r="E18" s="8"/>
      <c r="F18" s="8"/>
      <c r="G18" s="8"/>
      <c r="H18" s="8"/>
      <c r="I18" s="8"/>
      <c r="J18" s="8" t="s">
        <v>2</v>
      </c>
      <c r="K18" s="14"/>
      <c r="L18" s="8"/>
      <c r="M18" s="8"/>
      <c r="O18" s="8"/>
      <c r="P18" s="8"/>
      <c r="Q18" s="8"/>
      <c r="R18" s="8"/>
      <c r="S18" s="8"/>
      <c r="T18" s="8"/>
    </row>
    <row r="19" spans="1:20" ht="15">
      <c r="A19" s="8"/>
      <c r="B19" s="8"/>
      <c r="C19" s="8"/>
      <c r="D19" s="8"/>
      <c r="E19" s="8"/>
      <c r="F19" s="8"/>
      <c r="G19" s="8"/>
      <c r="H19" s="8"/>
      <c r="I19" s="8"/>
      <c r="J19" s="8" t="s">
        <v>7</v>
      </c>
      <c r="K19" s="14"/>
      <c r="L19" s="8"/>
      <c r="M19" s="13">
        <v>466.2</v>
      </c>
      <c r="O19" s="8"/>
      <c r="P19" s="8"/>
      <c r="Q19" s="8"/>
      <c r="R19" s="8"/>
      <c r="S19" s="8"/>
      <c r="T19" s="8"/>
    </row>
    <row r="20" spans="1:20" ht="15">
      <c r="A20" s="8"/>
      <c r="B20" s="8"/>
      <c r="C20" s="8"/>
      <c r="D20" s="8"/>
      <c r="E20" s="8"/>
      <c r="F20" s="8"/>
      <c r="G20" s="8"/>
      <c r="H20" s="8"/>
      <c r="I20" s="8"/>
      <c r="J20" s="8"/>
      <c r="K20" s="14"/>
      <c r="L20" s="8"/>
      <c r="M20" s="8"/>
      <c r="N20" s="8"/>
      <c r="O20" s="8"/>
      <c r="P20" s="8"/>
      <c r="Q20" s="8"/>
      <c r="R20" s="8"/>
      <c r="S20" s="8"/>
      <c r="T20" s="8"/>
    </row>
    <row r="21" spans="1:44" ht="21.75" customHeight="1">
      <c r="A21" s="107" t="s">
        <v>0</v>
      </c>
      <c r="B21" s="107" t="s">
        <v>8</v>
      </c>
      <c r="C21" s="107" t="s">
        <v>9</v>
      </c>
      <c r="D21" s="107" t="s">
        <v>10</v>
      </c>
      <c r="E21" s="107" t="s">
        <v>16</v>
      </c>
      <c r="F21" s="107" t="s">
        <v>11</v>
      </c>
      <c r="G21" s="107" t="s">
        <v>12</v>
      </c>
      <c r="H21" s="107" t="s">
        <v>21</v>
      </c>
      <c r="I21" s="107" t="s">
        <v>22</v>
      </c>
      <c r="J21" s="107" t="s">
        <v>28</v>
      </c>
      <c r="K21" s="114" t="s">
        <v>13</v>
      </c>
      <c r="L21" s="107" t="s">
        <v>23</v>
      </c>
      <c r="M21" s="117" t="s">
        <v>14</v>
      </c>
      <c r="N21" s="118"/>
      <c r="O21" s="118"/>
      <c r="P21" s="118"/>
      <c r="Q21" s="118"/>
      <c r="R21" s="119"/>
      <c r="S21" s="107" t="s">
        <v>48</v>
      </c>
      <c r="T21" s="107" t="s">
        <v>19</v>
      </c>
      <c r="Z21" s="81"/>
      <c r="AA21" s="81"/>
      <c r="AB21" s="81"/>
      <c r="AC21" s="81"/>
      <c r="AD21" s="81"/>
      <c r="AE21" s="81"/>
      <c r="AF21" s="81"/>
      <c r="AG21" s="81"/>
      <c r="AH21" s="81"/>
      <c r="AI21" s="81"/>
      <c r="AJ21" s="81"/>
      <c r="AK21" s="81"/>
      <c r="AL21" s="81"/>
      <c r="AM21" s="81"/>
      <c r="AN21" s="81"/>
      <c r="AO21" s="81"/>
      <c r="AP21" s="81"/>
      <c r="AQ21" s="81"/>
      <c r="AR21" s="81"/>
    </row>
    <row r="22" spans="1:44" ht="45.75" customHeight="1">
      <c r="A22" s="108"/>
      <c r="B22" s="108"/>
      <c r="C22" s="108"/>
      <c r="D22" s="108"/>
      <c r="E22" s="108"/>
      <c r="F22" s="108"/>
      <c r="G22" s="108"/>
      <c r="H22" s="108"/>
      <c r="I22" s="108"/>
      <c r="J22" s="108"/>
      <c r="K22" s="115"/>
      <c r="L22" s="108"/>
      <c r="M22" s="107" t="s">
        <v>17</v>
      </c>
      <c r="N22" s="107" t="s">
        <v>18</v>
      </c>
      <c r="O22" s="107" t="s">
        <v>24</v>
      </c>
      <c r="P22" s="117" t="s">
        <v>20</v>
      </c>
      <c r="Q22" s="118"/>
      <c r="R22" s="119"/>
      <c r="S22" s="108"/>
      <c r="T22" s="108"/>
      <c r="Z22" s="81"/>
      <c r="AA22" s="81"/>
      <c r="AB22" s="81"/>
      <c r="AC22" s="81"/>
      <c r="AD22" s="81"/>
      <c r="AE22" s="81"/>
      <c r="AF22" s="81"/>
      <c r="AG22" s="81"/>
      <c r="AH22" s="81"/>
      <c r="AI22" s="81"/>
      <c r="AJ22" s="81"/>
      <c r="AK22" s="81"/>
      <c r="AL22" s="81"/>
      <c r="AM22" s="81"/>
      <c r="AN22" s="81"/>
      <c r="AO22" s="81"/>
      <c r="AP22" s="81"/>
      <c r="AQ22" s="81"/>
      <c r="AR22" s="81"/>
    </row>
    <row r="23" spans="1:44" ht="31.5" customHeight="1">
      <c r="A23" s="109"/>
      <c r="B23" s="109"/>
      <c r="C23" s="109"/>
      <c r="D23" s="109"/>
      <c r="E23" s="109"/>
      <c r="F23" s="109"/>
      <c r="G23" s="109"/>
      <c r="H23" s="109"/>
      <c r="I23" s="109"/>
      <c r="J23" s="109"/>
      <c r="K23" s="116"/>
      <c r="L23" s="109"/>
      <c r="M23" s="109"/>
      <c r="N23" s="109"/>
      <c r="O23" s="109"/>
      <c r="P23" s="24" t="s">
        <v>25</v>
      </c>
      <c r="Q23" s="24" t="s">
        <v>33</v>
      </c>
      <c r="R23" s="24" t="s">
        <v>26</v>
      </c>
      <c r="S23" s="109"/>
      <c r="T23" s="109"/>
      <c r="Z23" s="81"/>
      <c r="AA23" s="81"/>
      <c r="AB23" s="81"/>
      <c r="AC23" s="81"/>
      <c r="AD23" s="81"/>
      <c r="AE23" s="81"/>
      <c r="AF23" s="81"/>
      <c r="AG23" s="81"/>
      <c r="AH23" s="81"/>
      <c r="AI23" s="81"/>
      <c r="AJ23" s="81"/>
      <c r="AK23" s="81"/>
      <c r="AL23" s="81"/>
      <c r="AM23" s="81"/>
      <c r="AN23" s="81"/>
      <c r="AO23" s="81"/>
      <c r="AP23" s="81"/>
      <c r="AQ23" s="81"/>
      <c r="AR23" s="81"/>
    </row>
    <row r="24" spans="1:44" ht="63" customHeight="1">
      <c r="A24" s="24">
        <v>1</v>
      </c>
      <c r="B24" s="24"/>
      <c r="C24" s="24" t="s">
        <v>44</v>
      </c>
      <c r="D24" s="24" t="s">
        <v>27</v>
      </c>
      <c r="E24" s="25" t="s">
        <v>82</v>
      </c>
      <c r="F24" s="26" t="s">
        <v>45</v>
      </c>
      <c r="G24" s="27" t="s">
        <v>46</v>
      </c>
      <c r="H24" s="24" t="s">
        <v>47</v>
      </c>
      <c r="I24" s="23">
        <v>82468</v>
      </c>
      <c r="J24" s="28">
        <f aca="true" t="shared" si="0" ref="J24:J58">I24/72</f>
        <v>1145.388888888889</v>
      </c>
      <c r="K24" s="42">
        <f>35.6</f>
        <v>35.6</v>
      </c>
      <c r="L24" s="43">
        <f aca="true" t="shared" si="1" ref="L24:L29">J24*K24</f>
        <v>40775.84444444445</v>
      </c>
      <c r="M24" s="45">
        <v>4424</v>
      </c>
      <c r="N24" s="45">
        <v>4424</v>
      </c>
      <c r="O24" s="45"/>
      <c r="P24" s="45"/>
      <c r="Q24" s="45"/>
      <c r="R24" s="46"/>
      <c r="S24" s="46">
        <f aca="true" t="shared" si="2" ref="S24:S29">L24*10%</f>
        <v>4077.5844444444447</v>
      </c>
      <c r="T24" s="46">
        <f aca="true" t="shared" si="3" ref="T24:T29">S24+R24+O24+N24+M24+L24</f>
        <v>53701.42888888889</v>
      </c>
      <c r="Z24" s="82"/>
      <c r="AA24" s="83"/>
      <c r="AB24" s="83"/>
      <c r="AC24" s="82"/>
      <c r="AD24" s="84"/>
      <c r="AE24" s="84"/>
      <c r="AF24" s="81"/>
      <c r="AG24" s="81"/>
      <c r="AH24" s="81"/>
      <c r="AI24" s="81"/>
      <c r="AJ24" s="81"/>
      <c r="AK24" s="81"/>
      <c r="AL24" s="81"/>
      <c r="AM24" s="81"/>
      <c r="AN24" s="81"/>
      <c r="AO24" s="81"/>
      <c r="AP24" s="81"/>
      <c r="AQ24" s="81"/>
      <c r="AR24" s="81"/>
    </row>
    <row r="25" spans="1:44" ht="101.25" customHeight="1">
      <c r="A25" s="24">
        <v>2</v>
      </c>
      <c r="B25" s="32"/>
      <c r="C25" s="32" t="s">
        <v>50</v>
      </c>
      <c r="D25" s="32" t="s">
        <v>27</v>
      </c>
      <c r="E25" s="32" t="s">
        <v>51</v>
      </c>
      <c r="F25" s="36" t="s">
        <v>52</v>
      </c>
      <c r="G25" s="31" t="s">
        <v>53</v>
      </c>
      <c r="H25" s="23" t="s">
        <v>47</v>
      </c>
      <c r="I25" s="23">
        <v>89016</v>
      </c>
      <c r="J25" s="28">
        <f t="shared" si="0"/>
        <v>1236.3333333333333</v>
      </c>
      <c r="K25" s="42">
        <f>14.4</f>
        <v>14.4</v>
      </c>
      <c r="L25" s="43">
        <f t="shared" si="1"/>
        <v>17803.2</v>
      </c>
      <c r="M25" s="47"/>
      <c r="N25" s="48"/>
      <c r="O25" s="48"/>
      <c r="P25" s="45"/>
      <c r="Q25" s="45"/>
      <c r="R25" s="45"/>
      <c r="S25" s="46">
        <f t="shared" si="2"/>
        <v>1780.3200000000002</v>
      </c>
      <c r="T25" s="46">
        <f t="shared" si="3"/>
        <v>19583.52</v>
      </c>
      <c r="Z25" s="81"/>
      <c r="AA25" s="81"/>
      <c r="AB25" s="81"/>
      <c r="AC25" s="81"/>
      <c r="AD25" s="81"/>
      <c r="AE25" s="81"/>
      <c r="AF25" s="81"/>
      <c r="AG25" s="81"/>
      <c r="AH25" s="81"/>
      <c r="AI25" s="81"/>
      <c r="AJ25" s="81"/>
      <c r="AK25" s="81"/>
      <c r="AL25" s="81"/>
      <c r="AM25" s="81"/>
      <c r="AN25" s="81"/>
      <c r="AO25" s="81"/>
      <c r="AP25" s="81"/>
      <c r="AQ25" s="81"/>
      <c r="AR25" s="81"/>
    </row>
    <row r="26" spans="1:44" ht="47.25" customHeight="1">
      <c r="A26" s="24">
        <v>3</v>
      </c>
      <c r="B26" s="24"/>
      <c r="C26" s="24" t="s">
        <v>62</v>
      </c>
      <c r="D26" s="24" t="s">
        <v>27</v>
      </c>
      <c r="E26" s="32" t="s">
        <v>155</v>
      </c>
      <c r="F26" s="32" t="s">
        <v>156</v>
      </c>
      <c r="G26" s="23" t="s">
        <v>157</v>
      </c>
      <c r="H26" s="23" t="s">
        <v>47</v>
      </c>
      <c r="I26" s="23">
        <v>85653</v>
      </c>
      <c r="J26" s="23">
        <f t="shared" si="0"/>
        <v>1189.625</v>
      </c>
      <c r="K26" s="42">
        <v>3.4</v>
      </c>
      <c r="L26" s="43">
        <f t="shared" si="1"/>
        <v>4044.725</v>
      </c>
      <c r="M26" s="47"/>
      <c r="N26" s="48"/>
      <c r="O26" s="48"/>
      <c r="P26" s="45"/>
      <c r="Q26" s="45"/>
      <c r="R26" s="45"/>
      <c r="S26" s="46">
        <f t="shared" si="2"/>
        <v>404.4725</v>
      </c>
      <c r="T26" s="46">
        <f t="shared" si="3"/>
        <v>4449.1975</v>
      </c>
      <c r="Z26" s="81"/>
      <c r="AA26" s="81"/>
      <c r="AB26" s="81"/>
      <c r="AC26" s="81"/>
      <c r="AD26" s="81"/>
      <c r="AE26" s="81"/>
      <c r="AF26" s="81"/>
      <c r="AG26" s="81"/>
      <c r="AH26" s="81"/>
      <c r="AI26" s="81"/>
      <c r="AJ26" s="81"/>
      <c r="AK26" s="81"/>
      <c r="AL26" s="81"/>
      <c r="AM26" s="81"/>
      <c r="AN26" s="81"/>
      <c r="AO26" s="81"/>
      <c r="AP26" s="81"/>
      <c r="AQ26" s="81"/>
      <c r="AR26" s="81"/>
    </row>
    <row r="27" spans="1:20" ht="55.5" customHeight="1">
      <c r="A27" s="24">
        <v>4</v>
      </c>
      <c r="B27" s="32"/>
      <c r="C27" s="33" t="s">
        <v>54</v>
      </c>
      <c r="D27" s="36" t="s">
        <v>27</v>
      </c>
      <c r="E27" s="37" t="s">
        <v>55</v>
      </c>
      <c r="F27" s="35" t="s">
        <v>56</v>
      </c>
      <c r="G27" s="31" t="s">
        <v>57</v>
      </c>
      <c r="H27" s="23" t="s">
        <v>47</v>
      </c>
      <c r="I27" s="23">
        <v>87246</v>
      </c>
      <c r="J27" s="28">
        <f t="shared" si="0"/>
        <v>1211.75</v>
      </c>
      <c r="K27" s="42">
        <f>10</f>
        <v>10</v>
      </c>
      <c r="L27" s="43">
        <f t="shared" si="1"/>
        <v>12117.5</v>
      </c>
      <c r="M27" s="48"/>
      <c r="N27" s="48"/>
      <c r="O27" s="48"/>
      <c r="P27" s="45"/>
      <c r="Q27" s="45"/>
      <c r="R27" s="45"/>
      <c r="S27" s="46">
        <f t="shared" si="2"/>
        <v>1211.75</v>
      </c>
      <c r="T27" s="46">
        <f t="shared" si="3"/>
        <v>13329.25</v>
      </c>
    </row>
    <row r="28" spans="1:20" ht="53.25" customHeight="1">
      <c r="A28" s="24">
        <v>5</v>
      </c>
      <c r="B28" s="32"/>
      <c r="C28" s="32" t="s">
        <v>58</v>
      </c>
      <c r="D28" s="36" t="s">
        <v>27</v>
      </c>
      <c r="E28" s="37" t="s">
        <v>59</v>
      </c>
      <c r="F28" s="38" t="s">
        <v>60</v>
      </c>
      <c r="G28" s="27" t="s">
        <v>61</v>
      </c>
      <c r="H28" s="23" t="s">
        <v>47</v>
      </c>
      <c r="I28" s="23">
        <v>82468</v>
      </c>
      <c r="J28" s="28">
        <f t="shared" si="0"/>
        <v>1145.388888888889</v>
      </c>
      <c r="K28" s="42">
        <f>2.8</f>
        <v>2.8</v>
      </c>
      <c r="L28" s="43">
        <f t="shared" si="1"/>
        <v>3207.088888888889</v>
      </c>
      <c r="M28" s="45"/>
      <c r="N28" s="45"/>
      <c r="O28" s="45"/>
      <c r="P28" s="45"/>
      <c r="Q28" s="45"/>
      <c r="R28" s="46"/>
      <c r="S28" s="46">
        <f t="shared" si="2"/>
        <v>320.7088888888889</v>
      </c>
      <c r="T28" s="46">
        <f t="shared" si="3"/>
        <v>3527.797777777778</v>
      </c>
    </row>
    <row r="29" spans="1:20" ht="49.5" customHeight="1">
      <c r="A29" s="24">
        <v>6</v>
      </c>
      <c r="B29" s="33"/>
      <c r="C29" s="33" t="s">
        <v>62</v>
      </c>
      <c r="D29" s="32" t="s">
        <v>27</v>
      </c>
      <c r="E29" s="33" t="s">
        <v>63</v>
      </c>
      <c r="F29" s="31" t="s">
        <v>64</v>
      </c>
      <c r="G29" s="31" t="s">
        <v>65</v>
      </c>
      <c r="H29" s="23" t="s">
        <v>47</v>
      </c>
      <c r="I29" s="23">
        <v>85653</v>
      </c>
      <c r="J29" s="28">
        <f t="shared" si="0"/>
        <v>1189.625</v>
      </c>
      <c r="K29" s="42">
        <f>3.6</f>
        <v>3.6</v>
      </c>
      <c r="L29" s="43">
        <f t="shared" si="1"/>
        <v>4282.650000000001</v>
      </c>
      <c r="M29" s="49"/>
      <c r="N29" s="44"/>
      <c r="O29" s="45"/>
      <c r="P29" s="45"/>
      <c r="Q29" s="45"/>
      <c r="R29" s="46"/>
      <c r="S29" s="46">
        <f t="shared" si="2"/>
        <v>428.2650000000001</v>
      </c>
      <c r="T29" s="46">
        <f t="shared" si="3"/>
        <v>4710.915000000001</v>
      </c>
    </row>
    <row r="30" spans="1:20" ht="49.5" customHeight="1">
      <c r="A30" s="24">
        <v>7</v>
      </c>
      <c r="B30" s="32"/>
      <c r="C30" s="32" t="s">
        <v>101</v>
      </c>
      <c r="D30" s="32" t="s">
        <v>27</v>
      </c>
      <c r="E30" s="32" t="s">
        <v>172</v>
      </c>
      <c r="F30" s="65" t="s">
        <v>103</v>
      </c>
      <c r="G30" s="23" t="s">
        <v>104</v>
      </c>
      <c r="H30" s="23" t="s">
        <v>47</v>
      </c>
      <c r="I30" s="45">
        <v>87246</v>
      </c>
      <c r="J30" s="78">
        <f t="shared" si="0"/>
        <v>1211.75</v>
      </c>
      <c r="K30" s="42">
        <f>6.4</f>
        <v>6.4</v>
      </c>
      <c r="L30" s="43">
        <f aca="true" t="shared" si="4" ref="L30:L58">J30*K30</f>
        <v>7755.200000000001</v>
      </c>
      <c r="M30" s="49"/>
      <c r="N30" s="45">
        <v>4424</v>
      </c>
      <c r="O30" s="45"/>
      <c r="P30" s="45">
        <v>25</v>
      </c>
      <c r="Q30" s="45">
        <v>2</v>
      </c>
      <c r="R30" s="46">
        <v>123</v>
      </c>
      <c r="S30" s="46">
        <f aca="true" t="shared" si="5" ref="S30:S58">L30*10%</f>
        <v>775.5200000000001</v>
      </c>
      <c r="T30" s="46">
        <f aca="true" t="shared" si="6" ref="T30:T58">S30+R30+O30+N30+M30+L30</f>
        <v>13077.720000000001</v>
      </c>
    </row>
    <row r="31" spans="1:20" ht="49.5" customHeight="1">
      <c r="A31" s="24">
        <v>8</v>
      </c>
      <c r="B31" s="24"/>
      <c r="C31" s="77" t="s">
        <v>158</v>
      </c>
      <c r="D31" s="24" t="s">
        <v>27</v>
      </c>
      <c r="E31" s="25" t="s">
        <v>159</v>
      </c>
      <c r="F31" s="27" t="s">
        <v>160</v>
      </c>
      <c r="G31" s="29" t="s">
        <v>161</v>
      </c>
      <c r="H31" s="45" t="s">
        <v>47</v>
      </c>
      <c r="I31" s="45">
        <v>90609</v>
      </c>
      <c r="J31" s="78">
        <f t="shared" si="0"/>
        <v>1258.4583333333333</v>
      </c>
      <c r="K31" s="42">
        <f>10.2</f>
        <v>10.2</v>
      </c>
      <c r="L31" s="43">
        <f t="shared" si="4"/>
        <v>12836.274999999998</v>
      </c>
      <c r="M31" s="49"/>
      <c r="N31" s="44"/>
      <c r="O31" s="45"/>
      <c r="P31" s="45"/>
      <c r="Q31" s="45"/>
      <c r="R31" s="46"/>
      <c r="S31" s="46">
        <f t="shared" si="5"/>
        <v>1283.6274999999998</v>
      </c>
      <c r="T31" s="46">
        <f t="shared" si="6"/>
        <v>14119.902499999998</v>
      </c>
    </row>
    <row r="32" spans="1:20" ht="49.5" customHeight="1">
      <c r="A32" s="24">
        <v>9</v>
      </c>
      <c r="B32" s="24"/>
      <c r="C32" s="24" t="s">
        <v>54</v>
      </c>
      <c r="D32" s="24" t="s">
        <v>27</v>
      </c>
      <c r="E32" s="24" t="s">
        <v>145</v>
      </c>
      <c r="F32" s="24" t="s">
        <v>105</v>
      </c>
      <c r="G32" s="23" t="s">
        <v>106</v>
      </c>
      <c r="H32" s="23" t="s">
        <v>47</v>
      </c>
      <c r="I32" s="23">
        <v>90609</v>
      </c>
      <c r="J32" s="23">
        <f t="shared" si="0"/>
        <v>1258.4583333333333</v>
      </c>
      <c r="K32" s="42">
        <v>9.6</v>
      </c>
      <c r="L32" s="43">
        <f t="shared" si="4"/>
        <v>12081.199999999999</v>
      </c>
      <c r="M32" s="49"/>
      <c r="N32" s="44"/>
      <c r="O32" s="45"/>
      <c r="P32" s="45"/>
      <c r="Q32" s="45"/>
      <c r="R32" s="46"/>
      <c r="S32" s="46">
        <f t="shared" si="5"/>
        <v>1208.12</v>
      </c>
      <c r="T32" s="46">
        <f t="shared" si="6"/>
        <v>13289.32</v>
      </c>
    </row>
    <row r="33" spans="1:20" ht="49.5" customHeight="1">
      <c r="A33" s="24">
        <v>10</v>
      </c>
      <c r="B33" s="32"/>
      <c r="C33" s="32" t="s">
        <v>162</v>
      </c>
      <c r="D33" s="32" t="s">
        <v>27</v>
      </c>
      <c r="E33" s="32" t="s">
        <v>78</v>
      </c>
      <c r="F33" s="32" t="s">
        <v>127</v>
      </c>
      <c r="G33" s="23" t="s">
        <v>80</v>
      </c>
      <c r="H33" s="23" t="s">
        <v>47</v>
      </c>
      <c r="I33" s="23">
        <v>87246</v>
      </c>
      <c r="J33" s="28">
        <f t="shared" si="0"/>
        <v>1211.75</v>
      </c>
      <c r="K33" s="42">
        <f>2.8+3.2</f>
        <v>6</v>
      </c>
      <c r="L33" s="43">
        <f t="shared" si="4"/>
        <v>7270.5</v>
      </c>
      <c r="M33" s="49"/>
      <c r="N33" s="44"/>
      <c r="O33" s="45"/>
      <c r="P33" s="45"/>
      <c r="Q33" s="45"/>
      <c r="R33" s="46"/>
      <c r="S33" s="46">
        <f t="shared" si="5"/>
        <v>727.0500000000001</v>
      </c>
      <c r="T33" s="46">
        <f t="shared" si="6"/>
        <v>7997.55</v>
      </c>
    </row>
    <row r="34" spans="1:20" ht="41.25" customHeight="1">
      <c r="A34" s="24">
        <v>11</v>
      </c>
      <c r="B34" s="24"/>
      <c r="C34" s="24" t="s">
        <v>66</v>
      </c>
      <c r="D34" s="32" t="s">
        <v>27</v>
      </c>
      <c r="E34" s="33" t="s">
        <v>67</v>
      </c>
      <c r="F34" s="30" t="s">
        <v>68</v>
      </c>
      <c r="G34" s="31" t="s">
        <v>69</v>
      </c>
      <c r="H34" s="23" t="s">
        <v>47</v>
      </c>
      <c r="I34" s="23">
        <v>93971</v>
      </c>
      <c r="J34" s="28">
        <f t="shared" si="0"/>
        <v>1305.1527777777778</v>
      </c>
      <c r="K34" s="42">
        <f>4+3.6</f>
        <v>7.6</v>
      </c>
      <c r="L34" s="43">
        <f t="shared" si="4"/>
        <v>9919.16111111111</v>
      </c>
      <c r="M34" s="47"/>
      <c r="N34" s="48"/>
      <c r="O34" s="48"/>
      <c r="P34" s="45">
        <v>20</v>
      </c>
      <c r="Q34" s="45">
        <v>4</v>
      </c>
      <c r="R34" s="45">
        <v>197</v>
      </c>
      <c r="S34" s="46">
        <f t="shared" si="5"/>
        <v>991.9161111111111</v>
      </c>
      <c r="T34" s="46">
        <f t="shared" si="6"/>
        <v>11108.077222222222</v>
      </c>
    </row>
    <row r="35" spans="1:20" ht="67.5" customHeight="1">
      <c r="A35" s="24">
        <v>12</v>
      </c>
      <c r="B35" s="24"/>
      <c r="C35" s="79" t="s">
        <v>164</v>
      </c>
      <c r="D35" s="24" t="s">
        <v>27</v>
      </c>
      <c r="E35" s="33" t="s">
        <v>165</v>
      </c>
      <c r="F35" s="26" t="s">
        <v>153</v>
      </c>
      <c r="G35" s="31" t="s">
        <v>154</v>
      </c>
      <c r="H35" s="23" t="s">
        <v>47</v>
      </c>
      <c r="I35" s="23">
        <v>93971</v>
      </c>
      <c r="J35" s="28">
        <f t="shared" si="0"/>
        <v>1305.1527777777778</v>
      </c>
      <c r="K35" s="42">
        <f>1.6+1.6</f>
        <v>3.2</v>
      </c>
      <c r="L35" s="43">
        <f t="shared" si="4"/>
        <v>4176.488888888889</v>
      </c>
      <c r="M35" s="47"/>
      <c r="N35" s="48"/>
      <c r="O35" s="48"/>
      <c r="P35" s="45"/>
      <c r="Q35" s="45"/>
      <c r="R35" s="45"/>
      <c r="S35" s="46">
        <f t="shared" si="5"/>
        <v>417.6488888888889</v>
      </c>
      <c r="T35" s="46">
        <f t="shared" si="6"/>
        <v>4594.137777777778</v>
      </c>
    </row>
    <row r="36" spans="1:20" ht="51.75" customHeight="1">
      <c r="A36" s="24">
        <v>13</v>
      </c>
      <c r="B36" s="25"/>
      <c r="C36" s="33" t="s">
        <v>54</v>
      </c>
      <c r="D36" s="24" t="s">
        <v>27</v>
      </c>
      <c r="E36" s="32" t="s">
        <v>128</v>
      </c>
      <c r="F36" s="80" t="s">
        <v>166</v>
      </c>
      <c r="G36" s="27" t="s">
        <v>88</v>
      </c>
      <c r="H36" s="23" t="s">
        <v>47</v>
      </c>
      <c r="I36" s="23">
        <v>77868</v>
      </c>
      <c r="J36" s="28">
        <f t="shared" si="0"/>
        <v>1081.5</v>
      </c>
      <c r="K36" s="42">
        <v>5.6</v>
      </c>
      <c r="L36" s="43">
        <f t="shared" si="4"/>
        <v>6056.4</v>
      </c>
      <c r="M36" s="47"/>
      <c r="N36" s="48"/>
      <c r="O36" s="48"/>
      <c r="P36" s="45"/>
      <c r="Q36" s="45"/>
      <c r="R36" s="45"/>
      <c r="S36" s="46">
        <f t="shared" si="5"/>
        <v>605.64</v>
      </c>
      <c r="T36" s="46">
        <f t="shared" si="6"/>
        <v>6662.04</v>
      </c>
    </row>
    <row r="37" spans="1:20" ht="51.75" customHeight="1">
      <c r="A37" s="24">
        <v>14</v>
      </c>
      <c r="B37" s="24"/>
      <c r="C37" s="32" t="s">
        <v>107</v>
      </c>
      <c r="D37" s="32" t="s">
        <v>27</v>
      </c>
      <c r="E37" s="32" t="s">
        <v>108</v>
      </c>
      <c r="F37" s="65" t="s">
        <v>109</v>
      </c>
      <c r="G37" s="23" t="s">
        <v>110</v>
      </c>
      <c r="H37" s="23" t="s">
        <v>47</v>
      </c>
      <c r="I37" s="23">
        <v>93971</v>
      </c>
      <c r="J37" s="28">
        <f t="shared" si="0"/>
        <v>1305.1527777777778</v>
      </c>
      <c r="K37" s="42">
        <f>7.2</f>
        <v>7.2</v>
      </c>
      <c r="L37" s="43">
        <f t="shared" si="4"/>
        <v>9397.1</v>
      </c>
      <c r="M37" s="47"/>
      <c r="N37" s="48"/>
      <c r="O37" s="48"/>
      <c r="P37" s="45"/>
      <c r="Q37" s="45"/>
      <c r="R37" s="45"/>
      <c r="S37" s="46">
        <f t="shared" si="5"/>
        <v>939.71</v>
      </c>
      <c r="T37" s="46">
        <f t="shared" si="6"/>
        <v>10336.810000000001</v>
      </c>
    </row>
    <row r="38" spans="1:20" ht="82.5" customHeight="1">
      <c r="A38" s="24">
        <v>15</v>
      </c>
      <c r="B38" s="32"/>
      <c r="C38" s="33" t="s">
        <v>170</v>
      </c>
      <c r="D38" s="32" t="s">
        <v>27</v>
      </c>
      <c r="E38" s="32" t="s">
        <v>167</v>
      </c>
      <c r="F38" s="32" t="s">
        <v>168</v>
      </c>
      <c r="G38" s="23" t="s">
        <v>169</v>
      </c>
      <c r="H38" s="23" t="s">
        <v>47</v>
      </c>
      <c r="I38" s="23">
        <v>90609</v>
      </c>
      <c r="J38" s="28">
        <f t="shared" si="0"/>
        <v>1258.4583333333333</v>
      </c>
      <c r="K38" s="42">
        <v>3.6</v>
      </c>
      <c r="L38" s="43">
        <f t="shared" si="4"/>
        <v>4530.45</v>
      </c>
      <c r="M38" s="47"/>
      <c r="N38" s="48"/>
      <c r="O38" s="48"/>
      <c r="P38" s="45"/>
      <c r="Q38" s="45"/>
      <c r="R38" s="45"/>
      <c r="S38" s="46">
        <f t="shared" si="5"/>
        <v>453.045</v>
      </c>
      <c r="T38" s="46">
        <f t="shared" si="6"/>
        <v>4983.495</v>
      </c>
    </row>
    <row r="39" spans="1:20" ht="51.75" customHeight="1">
      <c r="A39" s="24">
        <v>16</v>
      </c>
      <c r="B39" s="32"/>
      <c r="C39" s="32" t="s">
        <v>70</v>
      </c>
      <c r="D39" s="32" t="s">
        <v>27</v>
      </c>
      <c r="E39" s="32" t="s">
        <v>71</v>
      </c>
      <c r="F39" s="32" t="s">
        <v>72</v>
      </c>
      <c r="G39" s="23" t="s">
        <v>73</v>
      </c>
      <c r="H39" s="23" t="s">
        <v>47</v>
      </c>
      <c r="I39" s="23">
        <v>89016</v>
      </c>
      <c r="J39" s="28">
        <f t="shared" si="0"/>
        <v>1236.3333333333333</v>
      </c>
      <c r="K39" s="42">
        <f>7.2</f>
        <v>7.2</v>
      </c>
      <c r="L39" s="43">
        <f t="shared" si="4"/>
        <v>8901.6</v>
      </c>
      <c r="M39" s="48">
        <v>4424</v>
      </c>
      <c r="N39" s="48">
        <v>4424</v>
      </c>
      <c r="O39" s="48"/>
      <c r="P39" s="45">
        <v>20</v>
      </c>
      <c r="Q39" s="45">
        <v>7.2</v>
      </c>
      <c r="R39" s="45">
        <v>354</v>
      </c>
      <c r="S39" s="46">
        <f t="shared" si="5"/>
        <v>890.1600000000001</v>
      </c>
      <c r="T39" s="46">
        <f t="shared" si="6"/>
        <v>18993.760000000002</v>
      </c>
    </row>
    <row r="40" spans="1:20" ht="57" customHeight="1">
      <c r="A40" s="24">
        <v>17</v>
      </c>
      <c r="B40" s="24"/>
      <c r="C40" s="32" t="s">
        <v>70</v>
      </c>
      <c r="D40" s="32" t="s">
        <v>27</v>
      </c>
      <c r="E40" s="32" t="s">
        <v>74</v>
      </c>
      <c r="F40" s="32" t="s">
        <v>75</v>
      </c>
      <c r="G40" s="23" t="s">
        <v>76</v>
      </c>
      <c r="H40" s="23" t="s">
        <v>47</v>
      </c>
      <c r="I40" s="23">
        <v>77867</v>
      </c>
      <c r="J40" s="28">
        <f t="shared" si="0"/>
        <v>1081.486111111111</v>
      </c>
      <c r="K40" s="42">
        <f>12.8</f>
        <v>12.8</v>
      </c>
      <c r="L40" s="43">
        <f t="shared" si="4"/>
        <v>13843.022222222222</v>
      </c>
      <c r="M40" s="50"/>
      <c r="N40" s="49"/>
      <c r="O40" s="48"/>
      <c r="P40" s="45">
        <v>20</v>
      </c>
      <c r="Q40" s="45">
        <v>6.4</v>
      </c>
      <c r="R40" s="45">
        <v>315</v>
      </c>
      <c r="S40" s="46">
        <f t="shared" si="5"/>
        <v>1384.3022222222223</v>
      </c>
      <c r="T40" s="46">
        <f t="shared" si="6"/>
        <v>15542.324444444444</v>
      </c>
    </row>
    <row r="41" spans="1:20" ht="69" customHeight="1">
      <c r="A41" s="24">
        <v>18</v>
      </c>
      <c r="B41" s="75"/>
      <c r="C41" s="24" t="s">
        <v>129</v>
      </c>
      <c r="D41" s="24" t="s">
        <v>27</v>
      </c>
      <c r="E41" s="33" t="s">
        <v>130</v>
      </c>
      <c r="F41" s="26" t="s">
        <v>131</v>
      </c>
      <c r="G41" s="31" t="s">
        <v>132</v>
      </c>
      <c r="H41" s="23" t="s">
        <v>47</v>
      </c>
      <c r="I41" s="23">
        <v>89016</v>
      </c>
      <c r="J41" s="28">
        <f t="shared" si="0"/>
        <v>1236.3333333333333</v>
      </c>
      <c r="K41" s="42">
        <f>3.6</f>
        <v>3.6</v>
      </c>
      <c r="L41" s="43">
        <f t="shared" si="4"/>
        <v>4450.8</v>
      </c>
      <c r="M41" s="50">
        <v>4424</v>
      </c>
      <c r="N41" s="49"/>
      <c r="O41" s="48"/>
      <c r="P41" s="45"/>
      <c r="Q41" s="45"/>
      <c r="R41" s="45"/>
      <c r="S41" s="46">
        <f t="shared" si="5"/>
        <v>445.08000000000004</v>
      </c>
      <c r="T41" s="46">
        <f t="shared" si="6"/>
        <v>9319.880000000001</v>
      </c>
    </row>
    <row r="42" spans="1:20" ht="57" customHeight="1">
      <c r="A42" s="24">
        <v>19</v>
      </c>
      <c r="B42" s="32"/>
      <c r="C42" s="32" t="s">
        <v>173</v>
      </c>
      <c r="D42" s="32" t="s">
        <v>27</v>
      </c>
      <c r="E42" s="37" t="s">
        <v>111</v>
      </c>
      <c r="F42" s="38" t="s">
        <v>112</v>
      </c>
      <c r="G42" s="31" t="s">
        <v>113</v>
      </c>
      <c r="H42" s="23" t="s">
        <v>47</v>
      </c>
      <c r="I42" s="23">
        <v>93971</v>
      </c>
      <c r="J42" s="28">
        <f t="shared" si="0"/>
        <v>1305.1527777777778</v>
      </c>
      <c r="K42" s="42">
        <v>6.4</v>
      </c>
      <c r="L42" s="43">
        <f t="shared" si="4"/>
        <v>8352.977777777778</v>
      </c>
      <c r="M42" s="50"/>
      <c r="N42" s="49"/>
      <c r="O42" s="48"/>
      <c r="P42" s="45"/>
      <c r="Q42" s="45"/>
      <c r="R42" s="45"/>
      <c r="S42" s="46">
        <f t="shared" si="5"/>
        <v>835.2977777777778</v>
      </c>
      <c r="T42" s="46">
        <f t="shared" si="6"/>
        <v>9188.275555555556</v>
      </c>
    </row>
    <row r="43" spans="1:20" ht="53.25" customHeight="1">
      <c r="A43" s="24">
        <v>20</v>
      </c>
      <c r="B43" s="32"/>
      <c r="C43" s="24" t="s">
        <v>77</v>
      </c>
      <c r="D43" s="32" t="s">
        <v>27</v>
      </c>
      <c r="E43" s="32" t="s">
        <v>78</v>
      </c>
      <c r="F43" s="32" t="s">
        <v>79</v>
      </c>
      <c r="G43" s="23" t="s">
        <v>80</v>
      </c>
      <c r="H43" s="23" t="s">
        <v>47</v>
      </c>
      <c r="I43" s="23">
        <v>87246</v>
      </c>
      <c r="J43" s="28">
        <f t="shared" si="0"/>
        <v>1211.75</v>
      </c>
      <c r="K43" s="42">
        <v>8</v>
      </c>
      <c r="L43" s="43">
        <f t="shared" si="4"/>
        <v>9694</v>
      </c>
      <c r="M43" s="48"/>
      <c r="N43" s="48"/>
      <c r="O43" s="48"/>
      <c r="P43" s="45"/>
      <c r="Q43" s="45"/>
      <c r="R43" s="45"/>
      <c r="S43" s="46">
        <f t="shared" si="5"/>
        <v>969.4000000000001</v>
      </c>
      <c r="T43" s="46">
        <f t="shared" si="6"/>
        <v>10663.4</v>
      </c>
    </row>
    <row r="44" spans="1:20" ht="53.25" customHeight="1">
      <c r="A44" s="24">
        <v>21</v>
      </c>
      <c r="B44" s="24"/>
      <c r="C44" s="24" t="s">
        <v>134</v>
      </c>
      <c r="D44" s="24" t="s">
        <v>27</v>
      </c>
      <c r="E44" s="25" t="s">
        <v>135</v>
      </c>
      <c r="F44" s="26" t="s">
        <v>136</v>
      </c>
      <c r="G44" s="27" t="s">
        <v>137</v>
      </c>
      <c r="H44" s="23" t="s">
        <v>47</v>
      </c>
      <c r="I44" s="23">
        <v>82468</v>
      </c>
      <c r="J44" s="23">
        <f t="shared" si="0"/>
        <v>1145.388888888889</v>
      </c>
      <c r="K44" s="42">
        <v>4.4</v>
      </c>
      <c r="L44" s="43">
        <f t="shared" si="4"/>
        <v>5039.711111111112</v>
      </c>
      <c r="M44" s="48"/>
      <c r="N44" s="48"/>
      <c r="O44" s="48"/>
      <c r="P44" s="45"/>
      <c r="Q44" s="45"/>
      <c r="R44" s="45"/>
      <c r="S44" s="46">
        <f t="shared" si="5"/>
        <v>503.9711111111112</v>
      </c>
      <c r="T44" s="46">
        <f t="shared" si="6"/>
        <v>5543.682222222223</v>
      </c>
    </row>
    <row r="45" spans="1:20" ht="69" customHeight="1">
      <c r="A45" s="24">
        <v>22</v>
      </c>
      <c r="B45" s="32"/>
      <c r="C45" s="24" t="s">
        <v>133</v>
      </c>
      <c r="D45" s="32" t="s">
        <v>27</v>
      </c>
      <c r="E45" s="66" t="s">
        <v>114</v>
      </c>
      <c r="F45" s="67" t="s">
        <v>115</v>
      </c>
      <c r="G45" s="34" t="s">
        <v>116</v>
      </c>
      <c r="H45" s="34" t="s">
        <v>47</v>
      </c>
      <c r="I45" s="23">
        <v>92201</v>
      </c>
      <c r="J45" s="23">
        <f t="shared" si="0"/>
        <v>1280.5694444444443</v>
      </c>
      <c r="K45" s="42">
        <f>43.2+34.4</f>
        <v>77.6</v>
      </c>
      <c r="L45" s="43">
        <f t="shared" si="4"/>
        <v>99372.18888888888</v>
      </c>
      <c r="M45" s="48"/>
      <c r="N45" s="48"/>
      <c r="O45" s="48"/>
      <c r="P45" s="45"/>
      <c r="Q45" s="45"/>
      <c r="R45" s="45"/>
      <c r="S45" s="46">
        <f t="shared" si="5"/>
        <v>9937.218888888889</v>
      </c>
      <c r="T45" s="46">
        <f t="shared" si="6"/>
        <v>109309.40777777777</v>
      </c>
    </row>
    <row r="46" spans="1:20" ht="53.25" customHeight="1">
      <c r="A46" s="24">
        <v>23</v>
      </c>
      <c r="B46" s="24"/>
      <c r="C46" s="24" t="s">
        <v>138</v>
      </c>
      <c r="D46" s="32" t="s">
        <v>27</v>
      </c>
      <c r="E46" s="25" t="s">
        <v>139</v>
      </c>
      <c r="F46" s="26" t="s">
        <v>140</v>
      </c>
      <c r="G46" s="29" t="s">
        <v>141</v>
      </c>
      <c r="H46" s="23" t="s">
        <v>47</v>
      </c>
      <c r="I46" s="23">
        <v>93971</v>
      </c>
      <c r="J46" s="23">
        <f t="shared" si="0"/>
        <v>1305.1527777777778</v>
      </c>
      <c r="K46" s="42">
        <v>21.8</v>
      </c>
      <c r="L46" s="43">
        <f t="shared" si="4"/>
        <v>28452.330555555556</v>
      </c>
      <c r="M46" s="48"/>
      <c r="N46" s="48"/>
      <c r="O46" s="48"/>
      <c r="P46" s="45"/>
      <c r="Q46" s="45"/>
      <c r="R46" s="45"/>
      <c r="S46" s="46">
        <f t="shared" si="5"/>
        <v>2845.233055555556</v>
      </c>
      <c r="T46" s="46">
        <f t="shared" si="6"/>
        <v>31297.563611111113</v>
      </c>
    </row>
    <row r="47" spans="1:20" ht="51.75" customHeight="1">
      <c r="A47" s="24">
        <v>24</v>
      </c>
      <c r="B47" s="24"/>
      <c r="C47" s="24" t="s">
        <v>81</v>
      </c>
      <c r="D47" s="24" t="s">
        <v>27</v>
      </c>
      <c r="E47" s="25" t="s">
        <v>82</v>
      </c>
      <c r="F47" s="26" t="s">
        <v>83</v>
      </c>
      <c r="G47" s="27" t="s">
        <v>84</v>
      </c>
      <c r="H47" s="23" t="s">
        <v>47</v>
      </c>
      <c r="I47" s="23">
        <v>82468</v>
      </c>
      <c r="J47" s="28">
        <f t="shared" si="0"/>
        <v>1145.388888888889</v>
      </c>
      <c r="K47" s="42">
        <f>7.4</f>
        <v>7.4</v>
      </c>
      <c r="L47" s="43">
        <f t="shared" si="4"/>
        <v>8475.877777777778</v>
      </c>
      <c r="M47" s="49"/>
      <c r="N47" s="44"/>
      <c r="O47" s="45"/>
      <c r="P47" s="45"/>
      <c r="Q47" s="45"/>
      <c r="R47" s="46"/>
      <c r="S47" s="46">
        <f t="shared" si="5"/>
        <v>847.5877777777778</v>
      </c>
      <c r="T47" s="46">
        <f t="shared" si="6"/>
        <v>9323.465555555555</v>
      </c>
    </row>
    <row r="48" spans="1:20" ht="52.5" customHeight="1">
      <c r="A48" s="24">
        <v>25</v>
      </c>
      <c r="B48" s="32"/>
      <c r="C48" s="32" t="s">
        <v>85</v>
      </c>
      <c r="D48" s="32" t="s">
        <v>27</v>
      </c>
      <c r="E48" s="32" t="s">
        <v>86</v>
      </c>
      <c r="F48" s="32" t="s">
        <v>87</v>
      </c>
      <c r="G48" s="23" t="s">
        <v>88</v>
      </c>
      <c r="H48" s="23" t="s">
        <v>47</v>
      </c>
      <c r="I48" s="23">
        <v>77869</v>
      </c>
      <c r="J48" s="28">
        <f t="shared" si="0"/>
        <v>1081.513888888889</v>
      </c>
      <c r="K48" s="42">
        <f>7.2</f>
        <v>7.2</v>
      </c>
      <c r="L48" s="43">
        <f t="shared" si="4"/>
        <v>7786.900000000001</v>
      </c>
      <c r="M48" s="50"/>
      <c r="N48" s="49"/>
      <c r="O48" s="48"/>
      <c r="P48" s="45">
        <v>25</v>
      </c>
      <c r="Q48" s="45">
        <v>7.2</v>
      </c>
      <c r="R48" s="45">
        <v>442</v>
      </c>
      <c r="S48" s="46">
        <f t="shared" si="5"/>
        <v>778.69</v>
      </c>
      <c r="T48" s="46">
        <f t="shared" si="6"/>
        <v>9007.59</v>
      </c>
    </row>
    <row r="49" spans="1:20" ht="102.75" customHeight="1">
      <c r="A49" s="24">
        <v>26</v>
      </c>
      <c r="B49" s="32"/>
      <c r="C49" s="24" t="s">
        <v>171</v>
      </c>
      <c r="D49" s="24" t="s">
        <v>27</v>
      </c>
      <c r="E49" s="25" t="s">
        <v>122</v>
      </c>
      <c r="F49" s="27" t="s">
        <v>142</v>
      </c>
      <c r="G49" s="27" t="s">
        <v>61</v>
      </c>
      <c r="H49" s="23" t="s">
        <v>47</v>
      </c>
      <c r="I49" s="23">
        <v>82468</v>
      </c>
      <c r="J49" s="28">
        <f t="shared" si="0"/>
        <v>1145.388888888889</v>
      </c>
      <c r="K49" s="42">
        <f>41.4+39.8</f>
        <v>81.19999999999999</v>
      </c>
      <c r="L49" s="43">
        <f t="shared" si="4"/>
        <v>93005.57777777777</v>
      </c>
      <c r="M49" s="50"/>
      <c r="N49" s="49"/>
      <c r="O49" s="48"/>
      <c r="P49" s="45"/>
      <c r="Q49" s="45"/>
      <c r="R49" s="45"/>
      <c r="S49" s="46">
        <f t="shared" si="5"/>
        <v>9300.557777777778</v>
      </c>
      <c r="T49" s="46">
        <f t="shared" si="6"/>
        <v>102306.13555555555</v>
      </c>
    </row>
    <row r="50" spans="1:20" ht="49.5" customHeight="1">
      <c r="A50" s="24">
        <v>27</v>
      </c>
      <c r="B50" s="32"/>
      <c r="C50" s="32" t="s">
        <v>89</v>
      </c>
      <c r="D50" s="32" t="s">
        <v>27</v>
      </c>
      <c r="E50" s="32" t="s">
        <v>123</v>
      </c>
      <c r="F50" s="32" t="s">
        <v>124</v>
      </c>
      <c r="G50" s="23" t="s">
        <v>125</v>
      </c>
      <c r="H50" s="23" t="s">
        <v>47</v>
      </c>
      <c r="I50" s="23">
        <v>92201</v>
      </c>
      <c r="J50" s="23">
        <f t="shared" si="0"/>
        <v>1280.5694444444443</v>
      </c>
      <c r="K50" s="42">
        <v>2.4</v>
      </c>
      <c r="L50" s="43">
        <f t="shared" si="4"/>
        <v>3073.3666666666663</v>
      </c>
      <c r="M50" s="50"/>
      <c r="N50" s="49"/>
      <c r="O50" s="48"/>
      <c r="P50" s="45">
        <v>20</v>
      </c>
      <c r="Q50" s="45">
        <v>1.2</v>
      </c>
      <c r="R50" s="45">
        <v>59</v>
      </c>
      <c r="S50" s="46">
        <f t="shared" si="5"/>
        <v>307.33666666666664</v>
      </c>
      <c r="T50" s="46">
        <f t="shared" si="6"/>
        <v>3439.703333333333</v>
      </c>
    </row>
    <row r="51" spans="1:20" ht="49.5" customHeight="1">
      <c r="A51" s="24">
        <v>28</v>
      </c>
      <c r="B51" s="32"/>
      <c r="C51" s="24" t="s">
        <v>143</v>
      </c>
      <c r="D51" s="32" t="s">
        <v>27</v>
      </c>
      <c r="E51" s="32" t="s">
        <v>118</v>
      </c>
      <c r="F51" s="32" t="s">
        <v>119</v>
      </c>
      <c r="G51" s="23" t="s">
        <v>120</v>
      </c>
      <c r="H51" s="23" t="s">
        <v>47</v>
      </c>
      <c r="I51" s="23">
        <v>87246</v>
      </c>
      <c r="J51" s="23">
        <f t="shared" si="0"/>
        <v>1211.75</v>
      </c>
      <c r="K51" s="76">
        <f>6.8</f>
        <v>6.8</v>
      </c>
      <c r="L51" s="43">
        <f t="shared" si="4"/>
        <v>8239.9</v>
      </c>
      <c r="M51" s="50"/>
      <c r="N51" s="49"/>
      <c r="O51" s="48"/>
      <c r="P51" s="45"/>
      <c r="Q51" s="45"/>
      <c r="R51" s="45"/>
      <c r="S51" s="46">
        <f t="shared" si="5"/>
        <v>823.99</v>
      </c>
      <c r="T51" s="46">
        <f t="shared" si="6"/>
        <v>9063.89</v>
      </c>
    </row>
    <row r="52" spans="1:20" ht="80.25" customHeight="1">
      <c r="A52" s="24">
        <v>29</v>
      </c>
      <c r="B52" s="29"/>
      <c r="C52" s="27" t="s">
        <v>146</v>
      </c>
      <c r="D52" s="27" t="s">
        <v>27</v>
      </c>
      <c r="E52" s="33" t="s">
        <v>90</v>
      </c>
      <c r="F52" s="39" t="s">
        <v>91</v>
      </c>
      <c r="G52" s="27" t="s">
        <v>92</v>
      </c>
      <c r="H52" s="23" t="s">
        <v>47</v>
      </c>
      <c r="I52" s="23">
        <v>92201</v>
      </c>
      <c r="J52" s="28">
        <f t="shared" si="0"/>
        <v>1280.5694444444443</v>
      </c>
      <c r="K52" s="42">
        <v>3.6</v>
      </c>
      <c r="L52" s="43">
        <f t="shared" si="4"/>
        <v>4610.05</v>
      </c>
      <c r="M52" s="45"/>
      <c r="N52" s="51"/>
      <c r="O52" s="45"/>
      <c r="P52" s="45"/>
      <c r="Q52" s="45"/>
      <c r="R52" s="46"/>
      <c r="S52" s="46">
        <f t="shared" si="5"/>
        <v>461.00500000000005</v>
      </c>
      <c r="T52" s="46">
        <f t="shared" si="6"/>
        <v>5071.055</v>
      </c>
    </row>
    <row r="53" spans="1:20" ht="49.5" customHeight="1">
      <c r="A53" s="24">
        <v>30</v>
      </c>
      <c r="B53" s="29" t="s">
        <v>93</v>
      </c>
      <c r="C53" s="32" t="s">
        <v>148</v>
      </c>
      <c r="D53" s="27" t="s">
        <v>27</v>
      </c>
      <c r="E53" s="33"/>
      <c r="F53" s="39"/>
      <c r="G53" s="40" t="s">
        <v>94</v>
      </c>
      <c r="H53" s="23" t="s">
        <v>47</v>
      </c>
      <c r="I53" s="23">
        <v>85653</v>
      </c>
      <c r="J53" s="41">
        <f t="shared" si="0"/>
        <v>1189.625</v>
      </c>
      <c r="K53" s="76">
        <v>23.4</v>
      </c>
      <c r="L53" s="43">
        <f t="shared" si="4"/>
        <v>27837.225</v>
      </c>
      <c r="M53" s="45"/>
      <c r="N53" s="51"/>
      <c r="O53" s="45"/>
      <c r="P53" s="45"/>
      <c r="Q53" s="45"/>
      <c r="R53" s="46"/>
      <c r="S53" s="46">
        <f t="shared" si="5"/>
        <v>2783.7225</v>
      </c>
      <c r="T53" s="46">
        <f t="shared" si="6"/>
        <v>30620.9475</v>
      </c>
    </row>
    <row r="54" spans="1:20" ht="21" customHeight="1">
      <c r="A54" s="24">
        <v>31</v>
      </c>
      <c r="B54" s="33" t="s">
        <v>93</v>
      </c>
      <c r="C54" s="33" t="s">
        <v>31</v>
      </c>
      <c r="D54" s="27" t="s">
        <v>27</v>
      </c>
      <c r="E54" s="33"/>
      <c r="F54" s="30"/>
      <c r="G54" s="40" t="s">
        <v>94</v>
      </c>
      <c r="H54" s="23" t="s">
        <v>47</v>
      </c>
      <c r="I54" s="23">
        <v>85653</v>
      </c>
      <c r="J54" s="41">
        <f t="shared" si="0"/>
        <v>1189.625</v>
      </c>
      <c r="K54" s="42">
        <f>7.8+6.4+5.4</f>
        <v>19.6</v>
      </c>
      <c r="L54" s="43">
        <f t="shared" si="4"/>
        <v>23316.65</v>
      </c>
      <c r="M54" s="45"/>
      <c r="N54" s="45"/>
      <c r="O54" s="45"/>
      <c r="P54" s="45"/>
      <c r="Q54" s="45"/>
      <c r="R54" s="46"/>
      <c r="S54" s="46">
        <f t="shared" si="5"/>
        <v>2331.6650000000004</v>
      </c>
      <c r="T54" s="46">
        <f t="shared" si="6"/>
        <v>25648.315000000002</v>
      </c>
    </row>
    <row r="55" spans="1:20" ht="24" customHeight="1">
      <c r="A55" s="24">
        <v>32</v>
      </c>
      <c r="B55" s="33" t="s">
        <v>93</v>
      </c>
      <c r="C55" s="32" t="s">
        <v>151</v>
      </c>
      <c r="D55" s="27" t="s">
        <v>27</v>
      </c>
      <c r="E55" s="33"/>
      <c r="F55" s="30"/>
      <c r="G55" s="40" t="s">
        <v>94</v>
      </c>
      <c r="H55" s="23" t="s">
        <v>47</v>
      </c>
      <c r="I55" s="23">
        <v>85653</v>
      </c>
      <c r="J55" s="41">
        <f t="shared" si="0"/>
        <v>1189.625</v>
      </c>
      <c r="K55" s="42">
        <f>6.2</f>
        <v>6.2</v>
      </c>
      <c r="L55" s="43">
        <f t="shared" si="4"/>
        <v>7375.675</v>
      </c>
      <c r="M55" s="45"/>
      <c r="N55" s="45"/>
      <c r="O55" s="45"/>
      <c r="P55" s="45"/>
      <c r="Q55" s="45"/>
      <c r="R55" s="46"/>
      <c r="S55" s="46">
        <f t="shared" si="5"/>
        <v>737.5675000000001</v>
      </c>
      <c r="T55" s="46">
        <f t="shared" si="6"/>
        <v>8113.2425</v>
      </c>
    </row>
    <row r="56" spans="1:20" ht="32.25" customHeight="1">
      <c r="A56" s="24">
        <v>33</v>
      </c>
      <c r="B56" s="33" t="s">
        <v>93</v>
      </c>
      <c r="C56" s="32" t="s">
        <v>37</v>
      </c>
      <c r="D56" s="27" t="s">
        <v>27</v>
      </c>
      <c r="E56" s="33"/>
      <c r="F56" s="30"/>
      <c r="G56" s="40" t="s">
        <v>94</v>
      </c>
      <c r="H56" s="23" t="s">
        <v>47</v>
      </c>
      <c r="I56" s="23">
        <v>85653</v>
      </c>
      <c r="J56" s="41">
        <f t="shared" si="0"/>
        <v>1189.625</v>
      </c>
      <c r="K56" s="42">
        <v>5</v>
      </c>
      <c r="L56" s="43">
        <f t="shared" si="4"/>
        <v>5948.125</v>
      </c>
      <c r="M56" s="45"/>
      <c r="N56" s="45"/>
      <c r="O56" s="45"/>
      <c r="P56" s="45"/>
      <c r="Q56" s="45"/>
      <c r="R56" s="46"/>
      <c r="S56" s="46">
        <f t="shared" si="5"/>
        <v>594.8125</v>
      </c>
      <c r="T56" s="46">
        <f t="shared" si="6"/>
        <v>6542.9375</v>
      </c>
    </row>
    <row r="57" spans="1:20" ht="29.25" customHeight="1">
      <c r="A57" s="24">
        <v>34</v>
      </c>
      <c r="B57" s="33" t="s">
        <v>93</v>
      </c>
      <c r="C57" s="32" t="s">
        <v>38</v>
      </c>
      <c r="D57" s="32" t="s">
        <v>27</v>
      </c>
      <c r="E57" s="33"/>
      <c r="F57" s="30"/>
      <c r="G57" s="40" t="s">
        <v>94</v>
      </c>
      <c r="H57" s="23" t="s">
        <v>47</v>
      </c>
      <c r="I57" s="23">
        <v>85653</v>
      </c>
      <c r="J57" s="41">
        <f t="shared" si="0"/>
        <v>1189.625</v>
      </c>
      <c r="K57" s="42">
        <f>3.6+7.2</f>
        <v>10.8</v>
      </c>
      <c r="L57" s="43">
        <f t="shared" si="4"/>
        <v>12847.95</v>
      </c>
      <c r="M57" s="45"/>
      <c r="N57" s="45"/>
      <c r="O57" s="45"/>
      <c r="P57" s="45"/>
      <c r="Q57" s="45"/>
      <c r="R57" s="46"/>
      <c r="S57" s="46">
        <f t="shared" si="5"/>
        <v>1284.795</v>
      </c>
      <c r="T57" s="46">
        <f t="shared" si="6"/>
        <v>14132.745</v>
      </c>
    </row>
    <row r="58" spans="1:20" ht="29.25" customHeight="1">
      <c r="A58" s="24">
        <v>35</v>
      </c>
      <c r="B58" s="33" t="s">
        <v>93</v>
      </c>
      <c r="C58" s="24" t="s">
        <v>150</v>
      </c>
      <c r="D58" s="32"/>
      <c r="E58" s="33"/>
      <c r="F58" s="30"/>
      <c r="G58" s="40" t="s">
        <v>94</v>
      </c>
      <c r="H58" s="23" t="s">
        <v>47</v>
      </c>
      <c r="I58" s="23">
        <v>85653</v>
      </c>
      <c r="J58" s="41">
        <f t="shared" si="0"/>
        <v>1189.625</v>
      </c>
      <c r="K58" s="42">
        <v>21.6</v>
      </c>
      <c r="L58" s="43">
        <f t="shared" si="4"/>
        <v>25695.9</v>
      </c>
      <c r="M58" s="45"/>
      <c r="N58" s="45"/>
      <c r="O58" s="45"/>
      <c r="P58" s="45"/>
      <c r="Q58" s="45"/>
      <c r="R58" s="46"/>
      <c r="S58" s="46">
        <f t="shared" si="5"/>
        <v>2569.59</v>
      </c>
      <c r="T58" s="46">
        <f t="shared" si="6"/>
        <v>28265.49</v>
      </c>
    </row>
    <row r="59" spans="1:20" ht="15.75">
      <c r="A59" s="23"/>
      <c r="B59" s="52" t="s">
        <v>49</v>
      </c>
      <c r="C59" s="53"/>
      <c r="D59" s="53"/>
      <c r="E59" s="53"/>
      <c r="F59" s="54"/>
      <c r="G59" s="53"/>
      <c r="H59" s="53"/>
      <c r="I59" s="53"/>
      <c r="J59" s="55"/>
      <c r="K59" s="56">
        <f>SUM(K24:K58)</f>
        <v>466.2</v>
      </c>
      <c r="L59" s="57">
        <f>SUM(L24:L58)</f>
        <v>562573.611111111</v>
      </c>
      <c r="M59" s="57">
        <f>SUM(M24:M58)</f>
        <v>13272</v>
      </c>
      <c r="N59" s="57">
        <f>SUM(N24:N58)</f>
        <v>13272</v>
      </c>
      <c r="O59" s="57"/>
      <c r="P59" s="57"/>
      <c r="Q59" s="57"/>
      <c r="R59" s="57">
        <f>SUM(R24:R58)</f>
        <v>1490</v>
      </c>
      <c r="S59" s="57">
        <f>SUM(S24:S58)</f>
        <v>56257.36111111111</v>
      </c>
      <c r="T59" s="57">
        <f>SUM(T24:T58)</f>
        <v>646864.9722222222</v>
      </c>
    </row>
    <row r="60" spans="1:20" ht="12.75">
      <c r="A60" s="4"/>
      <c r="B60" s="4"/>
      <c r="C60" s="4"/>
      <c r="D60" s="4"/>
      <c r="E60" s="4"/>
      <c r="F60" s="4"/>
      <c r="G60" s="4"/>
      <c r="H60" s="4"/>
      <c r="I60" s="4"/>
      <c r="J60" s="4"/>
      <c r="K60" s="15"/>
      <c r="L60" s="4"/>
      <c r="M60" s="4"/>
      <c r="N60" s="4"/>
      <c r="O60" s="4"/>
      <c r="P60" s="4"/>
      <c r="Q60" s="4"/>
      <c r="R60" s="4"/>
      <c r="S60" s="2"/>
      <c r="T60" s="2"/>
    </row>
    <row r="61" spans="1:20" ht="12.75">
      <c r="A61" s="4"/>
      <c r="B61" s="21"/>
      <c r="C61" s="21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"/>
      <c r="S61" s="2"/>
      <c r="T61" s="2"/>
    </row>
    <row r="62" spans="1:20" ht="30.75" customHeight="1">
      <c r="A62" s="4"/>
      <c r="B62" s="21" t="s">
        <v>95</v>
      </c>
      <c r="C62" s="106" t="s">
        <v>96</v>
      </c>
      <c r="D62" s="106"/>
      <c r="E62" s="21"/>
      <c r="F62" s="21" t="s">
        <v>97</v>
      </c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"/>
      <c r="S62" s="2"/>
      <c r="T62" s="2"/>
    </row>
    <row r="63" spans="1:20" ht="28.5" customHeight="1">
      <c r="A63" s="4"/>
      <c r="B63" s="21"/>
      <c r="C63" s="106" t="s">
        <v>98</v>
      </c>
      <c r="D63" s="106"/>
      <c r="E63" s="21"/>
      <c r="F63" s="21" t="s">
        <v>99</v>
      </c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"/>
      <c r="S63" s="2"/>
      <c r="T63" s="2"/>
    </row>
    <row r="64" spans="1:20" ht="12.75">
      <c r="A64" s="4"/>
      <c r="B64" s="21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6"/>
      <c r="S64" s="2"/>
      <c r="T64" s="2"/>
    </row>
    <row r="65" spans="1:20" ht="12.75">
      <c r="A65" s="2"/>
      <c r="B65" s="3"/>
      <c r="C65" s="3"/>
      <c r="D65" s="3"/>
      <c r="E65" s="3"/>
      <c r="F65" s="3"/>
      <c r="G65" s="2"/>
      <c r="H65" s="2"/>
      <c r="I65" s="2"/>
      <c r="J65" s="2"/>
      <c r="K65" s="16"/>
      <c r="L65" s="2"/>
      <c r="M65" s="2"/>
      <c r="N65" s="2"/>
      <c r="O65" s="2"/>
      <c r="P65" s="2"/>
      <c r="Q65" s="2"/>
      <c r="R65" s="2"/>
      <c r="S65" s="2"/>
      <c r="T65" s="2"/>
    </row>
    <row r="66" spans="1:20" ht="12.75">
      <c r="A66" s="2"/>
      <c r="B66" s="3"/>
      <c r="C66" s="3"/>
      <c r="D66" s="3"/>
      <c r="E66" s="3"/>
      <c r="F66" s="3"/>
      <c r="G66" s="2"/>
      <c r="H66" s="2"/>
      <c r="I66" s="2"/>
      <c r="J66" s="2"/>
      <c r="K66" s="16"/>
      <c r="L66" s="2"/>
      <c r="M66" s="2"/>
      <c r="N66" s="2"/>
      <c r="O66" s="2"/>
      <c r="P66" s="2"/>
      <c r="Q66" s="2"/>
      <c r="R66" s="2"/>
      <c r="S66" s="2"/>
      <c r="T66" s="2"/>
    </row>
    <row r="67" spans="1:20" ht="12.75">
      <c r="A67" s="2"/>
      <c r="B67" s="3"/>
      <c r="C67" s="3"/>
      <c r="D67" s="3"/>
      <c r="E67" s="3"/>
      <c r="F67" s="3"/>
      <c r="G67" s="2"/>
      <c r="H67" s="2"/>
      <c r="I67" s="2"/>
      <c r="J67" s="2"/>
      <c r="K67" s="16"/>
      <c r="L67" s="2"/>
      <c r="M67" s="2"/>
      <c r="N67" s="2"/>
      <c r="O67" s="2"/>
      <c r="P67" s="2"/>
      <c r="Q67" s="2"/>
      <c r="R67" s="2"/>
      <c r="S67" s="2"/>
      <c r="T67" s="2"/>
    </row>
    <row r="68" spans="1:20" ht="12.75">
      <c r="A68" s="2"/>
      <c r="B68" s="5"/>
      <c r="C68" s="2"/>
      <c r="D68" s="2"/>
      <c r="E68" s="2"/>
      <c r="F68" s="2"/>
      <c r="G68" s="2"/>
      <c r="H68" s="2"/>
      <c r="I68" s="2"/>
      <c r="J68" s="2"/>
      <c r="K68" s="16"/>
      <c r="L68" s="2"/>
      <c r="M68" s="2"/>
      <c r="N68" s="2"/>
      <c r="O68" s="2"/>
      <c r="P68" s="2"/>
      <c r="Q68" s="2"/>
      <c r="R68" s="2"/>
      <c r="S68" s="2"/>
      <c r="T68" s="2"/>
    </row>
    <row r="69" spans="1:20" ht="12.75">
      <c r="A69" s="2"/>
      <c r="B69" s="2"/>
      <c r="C69" s="2"/>
      <c r="D69" s="2"/>
      <c r="E69" s="2"/>
      <c r="F69" s="2"/>
      <c r="G69" s="2"/>
      <c r="H69" s="2"/>
      <c r="I69" s="2"/>
      <c r="J69" s="2"/>
      <c r="K69" s="16"/>
      <c r="L69" s="2"/>
      <c r="M69" s="2"/>
      <c r="N69" s="2"/>
      <c r="O69" s="2"/>
      <c r="P69" s="2"/>
      <c r="Q69" s="2"/>
      <c r="R69" s="2"/>
      <c r="S69" s="2"/>
      <c r="T69" s="2"/>
    </row>
    <row r="70" spans="1:20" ht="12.75">
      <c r="A70" s="2"/>
      <c r="B70" s="2"/>
      <c r="C70" s="2"/>
      <c r="D70" s="2"/>
      <c r="E70" s="2"/>
      <c r="F70" s="2"/>
      <c r="G70" s="2"/>
      <c r="H70" s="2"/>
      <c r="I70" s="2"/>
      <c r="J70" s="2"/>
      <c r="K70" s="16"/>
      <c r="L70" s="2"/>
      <c r="M70" s="2"/>
      <c r="N70" s="2"/>
      <c r="O70" s="2"/>
      <c r="P70" s="2"/>
      <c r="Q70" s="2"/>
      <c r="R70" s="2"/>
      <c r="S70" s="2"/>
      <c r="T70" s="2"/>
    </row>
    <row r="71" spans="1:20" ht="12.75">
      <c r="A71" s="2"/>
      <c r="B71" s="2"/>
      <c r="C71" s="2"/>
      <c r="D71" s="2"/>
      <c r="E71" s="2"/>
      <c r="F71" s="2"/>
      <c r="G71" s="2"/>
      <c r="H71" s="2"/>
      <c r="I71" s="2"/>
      <c r="J71" s="2"/>
      <c r="K71" s="16"/>
      <c r="L71" s="2"/>
      <c r="M71" s="2"/>
      <c r="N71" s="2"/>
      <c r="O71" s="2"/>
      <c r="P71" s="2"/>
      <c r="Q71" s="2"/>
      <c r="R71" s="2"/>
      <c r="S71" s="2"/>
      <c r="T71" s="2"/>
    </row>
    <row r="72" spans="1:20" ht="12.75">
      <c r="A72" s="2"/>
      <c r="B72" s="2"/>
      <c r="C72" s="2"/>
      <c r="D72" s="2"/>
      <c r="E72" s="2"/>
      <c r="F72" s="2"/>
      <c r="G72" s="2"/>
      <c r="H72" s="2"/>
      <c r="I72" s="2"/>
      <c r="J72" s="2"/>
      <c r="K72" s="16"/>
      <c r="L72" s="2"/>
      <c r="M72" s="2"/>
      <c r="N72" s="2"/>
      <c r="O72" s="2"/>
      <c r="P72" s="2"/>
      <c r="Q72" s="2"/>
      <c r="R72" s="2"/>
      <c r="S72" s="2"/>
      <c r="T72" s="2"/>
    </row>
    <row r="73" spans="1:20" ht="12.75">
      <c r="A73" s="2"/>
      <c r="B73" s="2"/>
      <c r="C73" s="2"/>
      <c r="D73" s="2"/>
      <c r="E73" s="2"/>
      <c r="F73" s="2"/>
      <c r="G73" s="2"/>
      <c r="H73" s="2"/>
      <c r="I73" s="2"/>
      <c r="J73" s="2"/>
      <c r="K73" s="16"/>
      <c r="L73" s="2"/>
      <c r="M73" s="2"/>
      <c r="N73" s="2"/>
      <c r="O73" s="2"/>
      <c r="P73" s="2"/>
      <c r="Q73" s="2"/>
      <c r="R73" s="2"/>
      <c r="S73" s="2"/>
      <c r="T73" s="2"/>
    </row>
    <row r="74" spans="1:20" ht="12.75">
      <c r="A74" s="2"/>
      <c r="B74" s="2"/>
      <c r="C74" s="2"/>
      <c r="D74" s="2"/>
      <c r="E74" s="2"/>
      <c r="F74" s="2"/>
      <c r="G74" s="2"/>
      <c r="H74" s="2"/>
      <c r="I74" s="2"/>
      <c r="J74" s="2"/>
      <c r="K74" s="16"/>
      <c r="L74" s="2"/>
      <c r="M74" s="2"/>
      <c r="N74" s="2"/>
      <c r="O74" s="2"/>
      <c r="P74" s="2"/>
      <c r="Q74" s="2"/>
      <c r="R74" s="2"/>
      <c r="S74" s="2"/>
      <c r="T74" s="2"/>
    </row>
    <row r="75" spans="1:20" ht="12.75">
      <c r="A75" s="2"/>
      <c r="B75" s="2"/>
      <c r="C75" s="2"/>
      <c r="D75" s="2"/>
      <c r="E75" s="2"/>
      <c r="F75" s="2"/>
      <c r="G75" s="2"/>
      <c r="H75" s="2"/>
      <c r="I75" s="2"/>
      <c r="J75" s="2"/>
      <c r="K75" s="16"/>
      <c r="L75" s="2"/>
      <c r="M75" s="2"/>
      <c r="N75" s="2"/>
      <c r="O75" s="2"/>
      <c r="P75" s="2"/>
      <c r="Q75" s="2"/>
      <c r="R75" s="2"/>
      <c r="S75" s="2"/>
      <c r="T75" s="2"/>
    </row>
    <row r="76" spans="1:20" ht="12.75">
      <c r="A76" s="2"/>
      <c r="B76" s="2"/>
      <c r="C76" s="2"/>
      <c r="D76" s="2"/>
      <c r="E76" s="2"/>
      <c r="F76" s="2"/>
      <c r="G76" s="2"/>
      <c r="H76" s="2"/>
      <c r="I76" s="2"/>
      <c r="J76" s="2"/>
      <c r="K76" s="16"/>
      <c r="L76" s="2"/>
      <c r="M76" s="2"/>
      <c r="N76" s="2"/>
      <c r="O76" s="2"/>
      <c r="P76" s="2"/>
      <c r="Q76" s="2"/>
      <c r="R76" s="2"/>
      <c r="S76" s="2"/>
      <c r="T76" s="2"/>
    </row>
    <row r="77" spans="1:20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16"/>
      <c r="L77" s="2"/>
      <c r="M77" s="2"/>
      <c r="N77" s="2"/>
      <c r="O77" s="2"/>
      <c r="P77" s="2"/>
      <c r="Q77" s="2"/>
      <c r="R77" s="2"/>
      <c r="S77" s="2"/>
      <c r="T77" s="2"/>
    </row>
    <row r="78" spans="1:20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16"/>
      <c r="L78" s="2"/>
      <c r="M78" s="2"/>
      <c r="N78" s="2"/>
      <c r="O78" s="2"/>
      <c r="P78" s="2"/>
      <c r="Q78" s="2"/>
      <c r="R78" s="2"/>
      <c r="S78" s="2"/>
      <c r="T78" s="2"/>
    </row>
    <row r="79" spans="1:20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16"/>
      <c r="L79" s="2"/>
      <c r="M79" s="2"/>
      <c r="N79" s="2"/>
      <c r="O79" s="2"/>
      <c r="P79" s="2"/>
      <c r="Q79" s="2"/>
      <c r="R79" s="2"/>
      <c r="S79" s="2"/>
      <c r="T79" s="2"/>
    </row>
    <row r="80" spans="1:20" ht="12.75">
      <c r="A80" s="2"/>
      <c r="B80" s="2"/>
      <c r="C80" s="2"/>
      <c r="D80" s="2"/>
      <c r="E80" s="2"/>
      <c r="F80" s="2"/>
      <c r="G80" s="2"/>
      <c r="H80" s="2"/>
      <c r="I80" s="2"/>
      <c r="J80" s="2"/>
      <c r="K80" s="16"/>
      <c r="L80" s="2"/>
      <c r="M80" s="2"/>
      <c r="N80" s="2"/>
      <c r="O80" s="2"/>
      <c r="P80" s="2"/>
      <c r="Q80" s="2"/>
      <c r="R80" s="2"/>
      <c r="S80" s="2"/>
      <c r="T80" s="2"/>
    </row>
    <row r="81" spans="1:20" ht="12.75">
      <c r="A81" s="2"/>
      <c r="B81" s="2"/>
      <c r="C81" s="2"/>
      <c r="D81" s="2"/>
      <c r="E81" s="2"/>
      <c r="F81" s="2"/>
      <c r="G81" s="2"/>
      <c r="H81" s="2"/>
      <c r="I81" s="2"/>
      <c r="J81" s="2"/>
      <c r="K81" s="16"/>
      <c r="L81" s="2"/>
      <c r="M81" s="2"/>
      <c r="N81" s="2"/>
      <c r="O81" s="2"/>
      <c r="P81" s="2"/>
      <c r="Q81" s="2"/>
      <c r="R81" s="2"/>
      <c r="S81" s="2"/>
      <c r="T81" s="2"/>
    </row>
    <row r="82" spans="1:20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16"/>
      <c r="L82" s="2"/>
      <c r="M82" s="2"/>
      <c r="N82" s="2"/>
      <c r="O82" s="2"/>
      <c r="P82" s="2"/>
      <c r="Q82" s="2"/>
      <c r="R82" s="2"/>
      <c r="S82" s="2"/>
      <c r="T82" s="2"/>
    </row>
    <row r="83" spans="1:20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16"/>
      <c r="L83" s="2"/>
      <c r="M83" s="2"/>
      <c r="N83" s="2"/>
      <c r="O83" s="2"/>
      <c r="P83" s="2"/>
      <c r="Q83" s="2"/>
      <c r="R83" s="2"/>
      <c r="S83" s="2"/>
      <c r="T83" s="2"/>
    </row>
    <row r="84" spans="1:20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16"/>
      <c r="L84" s="2"/>
      <c r="M84" s="2"/>
      <c r="N84" s="2"/>
      <c r="O84" s="2"/>
      <c r="P84" s="2"/>
      <c r="Q84" s="2"/>
      <c r="R84" s="2"/>
      <c r="S84" s="2"/>
      <c r="T84" s="2"/>
    </row>
    <row r="85" spans="1:20" ht="12.75">
      <c r="A85" s="2"/>
      <c r="B85" s="2"/>
      <c r="C85" s="2"/>
      <c r="D85" s="2"/>
      <c r="E85" s="2"/>
      <c r="F85" s="2"/>
      <c r="G85" s="2"/>
      <c r="H85" s="2"/>
      <c r="I85" s="2"/>
      <c r="J85" s="2"/>
      <c r="K85" s="16"/>
      <c r="L85" s="2"/>
      <c r="M85" s="2"/>
      <c r="N85" s="2"/>
      <c r="O85" s="2"/>
      <c r="P85" s="2"/>
      <c r="Q85" s="2"/>
      <c r="R85" s="2"/>
      <c r="S85" s="2"/>
      <c r="T85" s="2"/>
    </row>
    <row r="86" spans="1:20" ht="12.75">
      <c r="A86" s="2"/>
      <c r="B86" s="2"/>
      <c r="C86" s="2"/>
      <c r="D86" s="2"/>
      <c r="E86" s="2"/>
      <c r="F86" s="2"/>
      <c r="G86" s="2"/>
      <c r="H86" s="2"/>
      <c r="I86" s="2"/>
      <c r="J86" s="2"/>
      <c r="K86" s="16"/>
      <c r="L86" s="2"/>
      <c r="M86" s="2"/>
      <c r="N86" s="2"/>
      <c r="O86" s="2"/>
      <c r="P86" s="2"/>
      <c r="Q86" s="2"/>
      <c r="R86" s="2"/>
      <c r="S86" s="2"/>
      <c r="T86" s="2"/>
    </row>
    <row r="87" spans="1:20" ht="12.75">
      <c r="A87" s="1"/>
      <c r="B87" s="11"/>
      <c r="C87" s="1"/>
      <c r="D87" s="1"/>
      <c r="E87" s="1"/>
      <c r="F87" s="1"/>
      <c r="G87" s="1"/>
      <c r="H87" s="1"/>
      <c r="I87" s="1"/>
      <c r="J87" s="1"/>
      <c r="K87" s="17"/>
      <c r="L87" s="1"/>
      <c r="M87" s="1"/>
      <c r="N87" s="1"/>
      <c r="O87" s="1"/>
      <c r="P87" s="1"/>
      <c r="Q87" s="1"/>
      <c r="R87" s="1"/>
      <c r="S87" s="1"/>
      <c r="T87" s="1"/>
    </row>
    <row r="88" spans="1:20" ht="12.75">
      <c r="A88" s="1"/>
      <c r="B88" s="11"/>
      <c r="C88" s="1"/>
      <c r="D88" s="1"/>
      <c r="E88" s="1"/>
      <c r="F88" s="1"/>
      <c r="G88" s="1"/>
      <c r="H88" s="1"/>
      <c r="I88" s="1"/>
      <c r="J88" s="1"/>
      <c r="K88" s="17"/>
      <c r="L88" s="1"/>
      <c r="M88" s="1"/>
      <c r="N88" s="1"/>
      <c r="O88" s="1"/>
      <c r="P88" s="1"/>
      <c r="Q88" s="1"/>
      <c r="R88" s="1"/>
      <c r="S88" s="1"/>
      <c r="T88" s="1"/>
    </row>
    <row r="89" spans="1:20" ht="12.75">
      <c r="A89" s="1"/>
      <c r="B89" s="11"/>
      <c r="C89" s="1"/>
      <c r="D89" s="1"/>
      <c r="E89" s="1"/>
      <c r="F89" s="1"/>
      <c r="G89" s="1"/>
      <c r="H89" s="1"/>
      <c r="I89" s="1"/>
      <c r="J89" s="1"/>
      <c r="K89" s="17"/>
      <c r="L89" s="1"/>
      <c r="M89" s="1"/>
      <c r="N89" s="1"/>
      <c r="O89" s="1"/>
      <c r="P89" s="1"/>
      <c r="Q89" s="1"/>
      <c r="R89" s="1"/>
      <c r="S89" s="1"/>
      <c r="T89" s="1"/>
    </row>
    <row r="90" spans="1:20" ht="12.75">
      <c r="A90" s="1"/>
      <c r="B90" s="11"/>
      <c r="C90" s="1"/>
      <c r="D90" s="1"/>
      <c r="E90" s="1"/>
      <c r="F90" s="1"/>
      <c r="G90" s="1"/>
      <c r="H90" s="1"/>
      <c r="I90" s="1"/>
      <c r="J90" s="1"/>
      <c r="K90" s="17"/>
      <c r="L90" s="1"/>
      <c r="M90" s="1"/>
      <c r="N90" s="1"/>
      <c r="O90" s="1"/>
      <c r="P90" s="1"/>
      <c r="Q90" s="1"/>
      <c r="R90" s="1"/>
      <c r="S90" s="1"/>
      <c r="T90" s="1"/>
    </row>
    <row r="91" spans="1:20" ht="12.75">
      <c r="A91" s="1"/>
      <c r="B91" s="11"/>
      <c r="C91" s="1"/>
      <c r="D91" s="1"/>
      <c r="E91" s="1"/>
      <c r="F91" s="1"/>
      <c r="G91" s="1"/>
      <c r="H91" s="1"/>
      <c r="I91" s="1"/>
      <c r="J91" s="1"/>
      <c r="K91" s="17"/>
      <c r="L91" s="1"/>
      <c r="M91" s="1"/>
      <c r="N91" s="1"/>
      <c r="O91" s="1"/>
      <c r="P91" s="1"/>
      <c r="Q91" s="1"/>
      <c r="R91" s="1"/>
      <c r="S91" s="1"/>
      <c r="T91" s="1"/>
    </row>
    <row r="92" spans="1:20" ht="12.75">
      <c r="A92" s="1"/>
      <c r="B92" s="11"/>
      <c r="C92" s="1"/>
      <c r="D92" s="1"/>
      <c r="E92" s="1"/>
      <c r="F92" s="1"/>
      <c r="G92" s="1"/>
      <c r="H92" s="1"/>
      <c r="I92" s="1"/>
      <c r="J92" s="1"/>
      <c r="K92" s="17"/>
      <c r="L92" s="1"/>
      <c r="M92" s="1"/>
      <c r="N92" s="1"/>
      <c r="O92" s="1"/>
      <c r="P92" s="1"/>
      <c r="Q92" s="1"/>
      <c r="R92" s="1"/>
      <c r="S92" s="1"/>
      <c r="T92" s="1"/>
    </row>
    <row r="93" spans="1:20" ht="12.75">
      <c r="A93" s="1"/>
      <c r="B93" s="11"/>
      <c r="C93" s="1"/>
      <c r="D93" s="1"/>
      <c r="E93" s="1"/>
      <c r="F93" s="1"/>
      <c r="G93" s="1"/>
      <c r="H93" s="1"/>
      <c r="I93" s="1"/>
      <c r="J93" s="1"/>
      <c r="K93" s="17"/>
      <c r="L93" s="1"/>
      <c r="M93" s="1"/>
      <c r="N93" s="1"/>
      <c r="O93" s="1"/>
      <c r="P93" s="1"/>
      <c r="Q93" s="1"/>
      <c r="R93" s="1"/>
      <c r="S93" s="1"/>
      <c r="T93" s="1"/>
    </row>
    <row r="94" spans="1:20" ht="12.75">
      <c r="A94" s="1"/>
      <c r="B94" s="11"/>
      <c r="C94" s="1"/>
      <c r="D94" s="1"/>
      <c r="E94" s="1"/>
      <c r="F94" s="1"/>
      <c r="G94" s="1"/>
      <c r="H94" s="1"/>
      <c r="I94" s="1"/>
      <c r="J94" s="1"/>
      <c r="K94" s="17"/>
      <c r="L94" s="1"/>
      <c r="M94" s="1"/>
      <c r="N94" s="1"/>
      <c r="O94" s="1"/>
      <c r="P94" s="1"/>
      <c r="Q94" s="1"/>
      <c r="R94" s="1"/>
      <c r="S94" s="1"/>
      <c r="T94" s="1"/>
    </row>
    <row r="95" spans="1:20" ht="12.75">
      <c r="A95" s="1"/>
      <c r="B95" s="11"/>
      <c r="C95" s="1"/>
      <c r="D95" s="1"/>
      <c r="E95" s="1"/>
      <c r="F95" s="1"/>
      <c r="G95" s="1"/>
      <c r="H95" s="1"/>
      <c r="I95" s="1"/>
      <c r="J95" s="1"/>
      <c r="K95" s="17"/>
      <c r="L95" s="1"/>
      <c r="M95" s="1"/>
      <c r="N95" s="1"/>
      <c r="O95" s="1"/>
      <c r="P95" s="1"/>
      <c r="Q95" s="1"/>
      <c r="R95" s="1"/>
      <c r="S95" s="1"/>
      <c r="T95" s="1"/>
    </row>
  </sheetData>
  <sheetProtection/>
  <mergeCells count="24">
    <mergeCell ref="T21:T23"/>
    <mergeCell ref="S21:S23"/>
    <mergeCell ref="I21:I23"/>
    <mergeCell ref="H21:H23"/>
    <mergeCell ref="J21:J23"/>
    <mergeCell ref="K21:K23"/>
    <mergeCell ref="L21:L23"/>
    <mergeCell ref="M21:R21"/>
    <mergeCell ref="P22:R22"/>
    <mergeCell ref="O22:O23"/>
    <mergeCell ref="A21:A23"/>
    <mergeCell ref="B21:B23"/>
    <mergeCell ref="C21:C23"/>
    <mergeCell ref="D21:D23"/>
    <mergeCell ref="E21:E23"/>
    <mergeCell ref="F21:F23"/>
    <mergeCell ref="N22:N23"/>
    <mergeCell ref="M22:M23"/>
    <mergeCell ref="C62:D62"/>
    <mergeCell ref="C63:D63"/>
    <mergeCell ref="F3:J3"/>
    <mergeCell ref="C5:O5"/>
    <mergeCell ref="C6:O6"/>
    <mergeCell ref="G21:G23"/>
  </mergeCells>
  <printOptions/>
  <pageMargins left="0.2362204724409449" right="0.31496062992125984" top="0.7480314960629921" bottom="0.2755905511811024" header="0.31496062992125984" footer="0.31496062992125984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2019-09-16T19:27:42Z</cp:lastPrinted>
  <dcterms:created xsi:type="dcterms:W3CDTF">2005-08-15T11:49:35Z</dcterms:created>
  <dcterms:modified xsi:type="dcterms:W3CDTF">2019-10-17T10:02:19Z</dcterms:modified>
  <cp:category/>
  <cp:version/>
  <cp:contentType/>
  <cp:contentStatus/>
</cp:coreProperties>
</file>